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ieseArbeitsmappe" defaultThemeVersion="124226"/>
  <mc:AlternateContent xmlns:mc="http://schemas.openxmlformats.org/markup-compatibility/2006">
    <mc:Choice Requires="x15">
      <x15ac:absPath xmlns:x15ac="http://schemas.microsoft.com/office/spreadsheetml/2010/11/ac" url="\\N2974017.iab.baintern.de\Diana\InternetOut\doku\fdz\pass\"/>
    </mc:Choice>
  </mc:AlternateContent>
  <xr:revisionPtr revIDLastSave="0" documentId="13_ncr:1_{04EC59C0-FEEB-485D-9F9F-3A8456C7AE09}" xr6:coauthVersionLast="47" xr6:coauthVersionMax="47" xr10:uidLastSave="{00000000-0000-0000-0000-000000000000}"/>
  <bookViews>
    <workbookView xWindow="51492" yWindow="2124" windowWidth="19416" windowHeight="11496" tabRatio="801" xr2:uid="{00000000-000D-0000-FFFF-FFFF00000000}"/>
  </bookViews>
  <sheets>
    <sheet name="Deckblatt" sheetId="19" r:id="rId1"/>
    <sheet name="Impressum" sheetId="20" r:id="rId2"/>
    <sheet name="Inhalt" sheetId="18" r:id="rId3"/>
    <sheet name="Tabelle A1" sheetId="1" r:id="rId4"/>
    <sheet name="Tabelle A2" sheetId="2" r:id="rId5"/>
    <sheet name="Tabelle A3" sheetId="3" r:id="rId6"/>
    <sheet name="Tabelle A4" sheetId="4" r:id="rId7"/>
    <sheet name="Tabelle A5" sheetId="5" r:id="rId8"/>
    <sheet name="Tabelle A6" sheetId="6" r:id="rId9"/>
    <sheet name="Tabelle A7" sheetId="7" r:id="rId10"/>
    <sheet name="Tabelle A8" sheetId="8" r:id="rId11"/>
    <sheet name="Tabelle A9" sheetId="21" r:id="rId12"/>
    <sheet name="Tabelle A10" sheetId="22" r:id="rId13"/>
    <sheet name="Tabelle A11" sheetId="23" r:id="rId14"/>
    <sheet name="Tabelle A12" sheetId="24" r:id="rId15"/>
    <sheet name="Tabelle A13" sheetId="25" r:id="rId16"/>
    <sheet name="Tabelle A14" sheetId="26" r:id="rId17"/>
    <sheet name="Tabelle A15" sheetId="27" r:id="rId18"/>
    <sheet name="Tabelle A16" sheetId="54" r:id="rId19"/>
    <sheet name="Tabelle A17" sheetId="55" r:id="rId20"/>
    <sheet name="Tabelle A18" sheetId="28" r:id="rId21"/>
    <sheet name="Tabelle A19" sheetId="31" r:id="rId22"/>
    <sheet name="Tabelle A20" sheetId="32" r:id="rId23"/>
    <sheet name="Tabelle A21" sheetId="33" r:id="rId24"/>
    <sheet name="Tabelle A22" sheetId="34" r:id="rId25"/>
    <sheet name="Tabelle A23" sheetId="35" r:id="rId26"/>
    <sheet name="Tabelle A24" sheetId="36" r:id="rId27"/>
    <sheet name="Tabelle A25" sheetId="37" r:id="rId28"/>
    <sheet name="Tabelle A26" sheetId="38" r:id="rId29"/>
    <sheet name="Tabelle A27" sheetId="39" r:id="rId30"/>
    <sheet name="Tabelle A28" sheetId="40" r:id="rId31"/>
    <sheet name="Tabelle A29" sheetId="41" r:id="rId32"/>
    <sheet name="Tabelle A30" sheetId="42" r:id="rId33"/>
    <sheet name="Tabelle A31" sheetId="43" r:id="rId34"/>
    <sheet name="Tabelle A32" sheetId="45" r:id="rId35"/>
    <sheet name="Tabelle A33" sheetId="44" r:id="rId36"/>
    <sheet name="Themen_Merkmalsgruppen" sheetId="46" r:id="rId37"/>
    <sheet name="Untersuchungseinheiten" sheetId="47" r:id="rId38"/>
    <sheet name="Fallzahlen" sheetId="12" r:id="rId39"/>
    <sheet name="Erhebungsmethode" sheetId="13" r:id="rId40"/>
    <sheet name="Erhebungssprachen" sheetId="14" r:id="rId41"/>
    <sheet name="Response Raten" sheetId="17" r:id="rId42"/>
    <sheet name="Ausschöpfung innerhalb der HH" sheetId="16" r:id="rId43"/>
    <sheet name="Feldzeit" sheetId="48" r:id="rId44"/>
    <sheet name="Zeitraum_Zeitbezug" sheetId="49" r:id="rId45"/>
    <sheet name="Reg. Gliederung_Gebietsstand" sheetId="50" r:id="rId46"/>
    <sheet name="Erhebungsdesign" sheetId="51" r:id="rId47"/>
    <sheet name="Datenzugang" sheetId="53" r:id="rId4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13" l="1"/>
  <c r="AL59" i="6"/>
  <c r="E45" i="13"/>
  <c r="AO63" i="1"/>
  <c r="V48" i="2"/>
  <c r="AL60" i="6"/>
  <c r="AL61" i="6" s="1"/>
  <c r="AO61" i="1"/>
  <c r="AO62" i="1"/>
  <c r="E28" i="8"/>
  <c r="E28" i="7"/>
  <c r="E27" i="7"/>
  <c r="AH61" i="6"/>
  <c r="AI61" i="6"/>
  <c r="AJ61" i="6"/>
  <c r="AK61" i="6"/>
  <c r="AG61" i="6"/>
  <c r="AF61" i="6"/>
  <c r="AE61" i="6"/>
  <c r="AD61" i="6"/>
  <c r="AC61" i="6"/>
  <c r="AB61" i="6"/>
  <c r="AA61" i="6"/>
  <c r="Z61" i="6"/>
  <c r="Y61" i="6"/>
  <c r="X61" i="6"/>
  <c r="W61" i="6"/>
  <c r="V61" i="6"/>
  <c r="U61" i="6"/>
  <c r="T61" i="6"/>
  <c r="S61" i="6"/>
  <c r="R61" i="6"/>
  <c r="Q61" i="6"/>
  <c r="P61" i="6"/>
  <c r="O61" i="6"/>
  <c r="N61" i="6"/>
  <c r="M61" i="6"/>
  <c r="L61" i="6"/>
  <c r="K61" i="6"/>
  <c r="J61" i="6"/>
  <c r="I61" i="6"/>
  <c r="H61" i="6"/>
  <c r="G61" i="6"/>
  <c r="F61" i="6"/>
  <c r="E61" i="6"/>
  <c r="E58" i="6"/>
  <c r="F58" i="6"/>
  <c r="G58" i="6"/>
  <c r="H58" i="6"/>
  <c r="I58" i="6"/>
  <c r="J58" i="6"/>
  <c r="K58" i="6"/>
  <c r="L58" i="6"/>
  <c r="M58" i="6"/>
  <c r="N58" i="6"/>
  <c r="O58" i="6"/>
  <c r="P58" i="6"/>
  <c r="Q58" i="6"/>
  <c r="R58" i="6"/>
  <c r="S58" i="6"/>
  <c r="T58" i="6"/>
  <c r="U58" i="6"/>
  <c r="V58" i="6"/>
  <c r="W58" i="6"/>
  <c r="X58" i="6"/>
  <c r="Y58" i="6"/>
  <c r="Z58" i="6"/>
  <c r="AA58" i="6"/>
  <c r="AB58" i="6"/>
  <c r="AC58" i="6"/>
  <c r="AD58" i="6"/>
  <c r="AE58" i="6"/>
  <c r="AF58" i="6"/>
  <c r="AG58" i="6"/>
  <c r="AL56" i="6"/>
  <c r="AO60" i="1" l="1"/>
  <c r="AL57" i="6" l="1"/>
  <c r="E27" i="8"/>
  <c r="AL12" i="6"/>
  <c r="AL16" i="6"/>
  <c r="AL17" i="6"/>
  <c r="AL18" i="6"/>
  <c r="AL20" i="6"/>
  <c r="AL21" i="6"/>
  <c r="AL22" i="6" s="1"/>
  <c r="AL23" i="6"/>
  <c r="AL24" i="6"/>
  <c r="AL26" i="6"/>
  <c r="AL27" i="6"/>
  <c r="AL29" i="6"/>
  <c r="AL30" i="6"/>
  <c r="AL32" i="6"/>
  <c r="AL33" i="6"/>
  <c r="AL35" i="6"/>
  <c r="AL36" i="6"/>
  <c r="AL38" i="6"/>
  <c r="AL39" i="6"/>
  <c r="AL41" i="6"/>
  <c r="AL42" i="6"/>
  <c r="AL44" i="6"/>
  <c r="AL45" i="6"/>
  <c r="AL47" i="6"/>
  <c r="AL48" i="6"/>
  <c r="AL50" i="6"/>
  <c r="AL51" i="6"/>
  <c r="AL53" i="6"/>
  <c r="AL54" i="6"/>
  <c r="AL40" i="6" l="1"/>
  <c r="AL28" i="6"/>
  <c r="AL49" i="6"/>
  <c r="AL25" i="6"/>
  <c r="AL31" i="6"/>
  <c r="AL58" i="6"/>
  <c r="AL55" i="6"/>
  <c r="AL19" i="6"/>
  <c r="AL52" i="6"/>
  <c r="AL37" i="6"/>
  <c r="AL34" i="6"/>
  <c r="AL46" i="6"/>
  <c r="AL43" i="6"/>
  <c r="U48" i="2"/>
  <c r="AO59" i="1"/>
  <c r="E40" i="13"/>
  <c r="E41" i="13"/>
  <c r="C26" i="8"/>
  <c r="E26" i="8" s="1"/>
  <c r="E26" i="7"/>
  <c r="AE55" i="6"/>
  <c r="AD55" i="6"/>
  <c r="AC55" i="6"/>
  <c r="AB55" i="6"/>
  <c r="AA55" i="6"/>
  <c r="Z55" i="6"/>
  <c r="Y55" i="6"/>
  <c r="X55" i="6"/>
  <c r="W55" i="6"/>
  <c r="V55" i="6"/>
  <c r="U55" i="6"/>
  <c r="T55" i="6"/>
  <c r="S55" i="6"/>
  <c r="R55" i="6"/>
  <c r="Q55" i="6"/>
  <c r="P55" i="6"/>
  <c r="O55" i="6"/>
  <c r="N55" i="6"/>
  <c r="M55" i="6"/>
  <c r="L55" i="6"/>
  <c r="K55" i="6"/>
  <c r="J55" i="6"/>
  <c r="I55" i="6"/>
  <c r="H55" i="6"/>
  <c r="G55" i="6"/>
  <c r="F55" i="6"/>
  <c r="E55" i="6"/>
  <c r="T48" i="2"/>
  <c r="AC55" i="1"/>
  <c r="AA55" i="1"/>
  <c r="X55" i="1"/>
  <c r="W55" i="1"/>
  <c r="U55" i="1"/>
  <c r="T55" i="1"/>
  <c r="S55" i="1"/>
  <c r="Q55" i="1"/>
  <c r="P55" i="1"/>
  <c r="O55" i="1"/>
  <c r="N55" i="1"/>
  <c r="K55" i="1"/>
  <c r="J55" i="1"/>
  <c r="H55" i="1"/>
  <c r="F55" i="1"/>
  <c r="D55" i="1"/>
  <c r="AA52" i="1"/>
  <c r="Z52" i="1"/>
  <c r="Y52" i="1"/>
  <c r="X52" i="1"/>
  <c r="W52" i="1"/>
  <c r="V52" i="1"/>
  <c r="U52" i="1"/>
  <c r="T52" i="1"/>
  <c r="S52" i="1"/>
  <c r="R52" i="1"/>
  <c r="Q52" i="1"/>
  <c r="P52" i="1"/>
  <c r="O52" i="1"/>
  <c r="M52" i="1"/>
  <c r="L52" i="1"/>
  <c r="K52" i="1"/>
  <c r="J52" i="1"/>
  <c r="I52" i="1"/>
  <c r="H52" i="1"/>
  <c r="G52" i="1"/>
  <c r="F52" i="1"/>
  <c r="E52" i="1"/>
  <c r="AO53" i="1"/>
  <c r="AO54" i="1"/>
  <c r="AO56" i="1"/>
  <c r="AO57" i="1"/>
  <c r="Z52" i="6"/>
  <c r="AA52" i="6"/>
  <c r="AB52" i="6"/>
  <c r="E38" i="13"/>
  <c r="E25" i="7"/>
  <c r="AO58" i="1" l="1"/>
  <c r="AO55" i="1"/>
  <c r="AO52" i="1"/>
  <c r="E39" i="13"/>
  <c r="E25" i="8"/>
  <c r="S48" i="2"/>
  <c r="Y52" i="6"/>
  <c r="X52" i="6"/>
  <c r="W52" i="6"/>
  <c r="V52" i="6"/>
  <c r="U52" i="6"/>
  <c r="T52" i="6"/>
  <c r="S52" i="6"/>
  <c r="R52" i="6"/>
  <c r="Q52" i="6"/>
  <c r="P52" i="6"/>
  <c r="O52" i="6"/>
  <c r="N52" i="6"/>
  <c r="M52" i="6"/>
  <c r="L52" i="6"/>
  <c r="K52" i="6"/>
  <c r="J52" i="6"/>
  <c r="I52" i="6"/>
  <c r="H52" i="6"/>
  <c r="G52" i="6"/>
  <c r="F52" i="6"/>
  <c r="E52" i="6"/>
  <c r="M22" i="16" l="1"/>
  <c r="L22" i="16"/>
  <c r="K22" i="16"/>
  <c r="J22" i="16"/>
  <c r="I22" i="16"/>
  <c r="H22" i="16"/>
  <c r="G22" i="16"/>
  <c r="F22" i="16"/>
  <c r="E22" i="16"/>
  <c r="D22" i="16"/>
  <c r="N24" i="16"/>
  <c r="M24" i="16"/>
  <c r="L24" i="16"/>
  <c r="K24" i="16"/>
  <c r="J24" i="16"/>
  <c r="O26" i="16"/>
  <c r="N26" i="16"/>
  <c r="M26" i="16"/>
  <c r="I24" i="16"/>
  <c r="H24" i="16"/>
  <c r="G24" i="16"/>
  <c r="F24" i="16"/>
  <c r="E24" i="16"/>
  <c r="D24" i="16"/>
  <c r="L26" i="16"/>
  <c r="K26" i="16"/>
  <c r="J26" i="16"/>
  <c r="I26" i="16"/>
  <c r="H26" i="16"/>
  <c r="G26" i="16"/>
  <c r="F26" i="16"/>
  <c r="E26" i="16"/>
  <c r="D26" i="16"/>
  <c r="Q28" i="16"/>
  <c r="P28" i="16"/>
  <c r="O28" i="16"/>
  <c r="N28" i="16"/>
  <c r="M28" i="16"/>
  <c r="L28" i="16"/>
  <c r="K28" i="16"/>
  <c r="J28" i="16"/>
  <c r="I28" i="16"/>
  <c r="H28" i="16"/>
  <c r="G28" i="16"/>
  <c r="F28" i="16"/>
  <c r="E28" i="16"/>
  <c r="D28" i="16"/>
  <c r="T30" i="16"/>
  <c r="S30" i="16"/>
  <c r="R30" i="16"/>
  <c r="Q30" i="16"/>
  <c r="P30" i="16"/>
  <c r="O30" i="16"/>
  <c r="N30" i="16"/>
  <c r="M30" i="16"/>
  <c r="L30" i="16"/>
  <c r="K30" i="16"/>
  <c r="J30" i="16"/>
  <c r="I30" i="16"/>
  <c r="H30" i="16"/>
  <c r="G30" i="16"/>
  <c r="F30" i="16"/>
  <c r="E30" i="16"/>
  <c r="D30" i="16"/>
  <c r="V32" i="16"/>
  <c r="U32" i="16"/>
  <c r="T32" i="16"/>
  <c r="S32" i="16"/>
  <c r="X34" i="16"/>
  <c r="W34" i="16"/>
  <c r="V34" i="16"/>
  <c r="U34" i="16"/>
  <c r="T34" i="16"/>
  <c r="S34" i="16"/>
  <c r="R34" i="16"/>
  <c r="Q34" i="16"/>
  <c r="R32" i="16"/>
  <c r="Q32" i="16"/>
  <c r="P32" i="16"/>
  <c r="O32" i="16"/>
  <c r="N32" i="16"/>
  <c r="M32" i="16"/>
  <c r="L32" i="16"/>
  <c r="K32" i="16"/>
  <c r="J32" i="16"/>
  <c r="I32" i="16"/>
  <c r="H32" i="16"/>
  <c r="G32" i="16"/>
  <c r="F32" i="16"/>
  <c r="E32" i="16"/>
  <c r="D32" i="16"/>
  <c r="P34" i="16"/>
  <c r="O34" i="16"/>
  <c r="N34" i="16"/>
  <c r="M34" i="16"/>
  <c r="L34" i="16"/>
  <c r="K34" i="16"/>
  <c r="J34" i="16"/>
  <c r="I34" i="16"/>
  <c r="H34" i="16"/>
  <c r="G34" i="16"/>
  <c r="F34" i="16"/>
  <c r="E34" i="16"/>
  <c r="D34" i="16"/>
  <c r="AO22" i="16" l="1"/>
  <c r="AO24" i="16"/>
  <c r="AO26" i="16"/>
  <c r="AO28" i="16"/>
  <c r="AO30" i="16"/>
  <c r="AO32" i="16"/>
  <c r="AO34" i="16"/>
  <c r="AO36" i="16"/>
  <c r="AA36" i="16"/>
  <c r="Z36" i="16"/>
  <c r="Y36" i="16"/>
  <c r="X36" i="16"/>
  <c r="W36" i="16"/>
  <c r="E24" i="12"/>
  <c r="F24" i="12"/>
  <c r="G24" i="12"/>
  <c r="H24" i="12"/>
  <c r="I24" i="12"/>
  <c r="J24" i="12"/>
  <c r="K24" i="12"/>
  <c r="L24" i="12"/>
  <c r="M24" i="12"/>
  <c r="D24" i="12"/>
  <c r="E26" i="12"/>
  <c r="F26" i="12"/>
  <c r="G26" i="12"/>
  <c r="H26" i="12"/>
  <c r="I26" i="12"/>
  <c r="J26" i="12"/>
  <c r="K26" i="12"/>
  <c r="L26" i="12"/>
  <c r="M26" i="12"/>
  <c r="N26" i="12"/>
  <c r="D26" i="12"/>
  <c r="E28" i="12"/>
  <c r="F28" i="12"/>
  <c r="G28" i="12"/>
  <c r="H28" i="12"/>
  <c r="I28" i="12"/>
  <c r="J28" i="12"/>
  <c r="K28" i="12"/>
  <c r="L28" i="12"/>
  <c r="M28" i="12"/>
  <c r="N28" i="12"/>
  <c r="O28" i="12"/>
  <c r="D28" i="12"/>
  <c r="M23" i="12"/>
  <c r="L23" i="12"/>
  <c r="K23" i="12"/>
  <c r="J23" i="12"/>
  <c r="I23" i="12"/>
  <c r="H23" i="12"/>
  <c r="G23" i="12"/>
  <c r="F23" i="12"/>
  <c r="E23" i="12"/>
  <c r="D23" i="12"/>
  <c r="N25" i="12"/>
  <c r="M25" i="12"/>
  <c r="L25" i="12"/>
  <c r="K25" i="12"/>
  <c r="J25" i="12"/>
  <c r="I25" i="12"/>
  <c r="H25" i="12"/>
  <c r="G25" i="12"/>
  <c r="F25" i="12"/>
  <c r="E25" i="12"/>
  <c r="D25" i="12"/>
  <c r="O27" i="12"/>
  <c r="N27" i="12"/>
  <c r="M27" i="12"/>
  <c r="L27" i="12"/>
  <c r="K27" i="12"/>
  <c r="J27" i="12"/>
  <c r="I27" i="12"/>
  <c r="H27" i="12"/>
  <c r="G27" i="12"/>
  <c r="F27" i="12"/>
  <c r="E27" i="12"/>
  <c r="D27" i="12"/>
  <c r="V36" i="16" l="1"/>
  <c r="U36" i="16"/>
  <c r="T36" i="16"/>
  <c r="S36" i="16"/>
  <c r="R36" i="16"/>
  <c r="Q36" i="16"/>
  <c r="P36" i="16"/>
  <c r="O36" i="16"/>
  <c r="N36" i="16"/>
  <c r="M36" i="16"/>
  <c r="L36" i="16"/>
  <c r="K36" i="16"/>
  <c r="J36" i="16"/>
  <c r="I36" i="16"/>
  <c r="H36" i="16"/>
  <c r="G36" i="16"/>
  <c r="F36" i="16"/>
  <c r="E36" i="16"/>
  <c r="D36" i="16"/>
  <c r="AA38" i="12" l="1"/>
  <c r="Z38" i="12"/>
  <c r="Y38" i="12"/>
  <c r="X38" i="12"/>
  <c r="W38" i="12"/>
  <c r="V38" i="12"/>
  <c r="U38" i="12"/>
  <c r="T38" i="12"/>
  <c r="S38" i="12"/>
  <c r="R38" i="12"/>
  <c r="Q38" i="12"/>
  <c r="P38" i="12"/>
  <c r="O38" i="12"/>
  <c r="N38" i="12"/>
  <c r="M38" i="12"/>
  <c r="L38" i="12"/>
  <c r="K38" i="12"/>
  <c r="J38" i="12"/>
  <c r="I38" i="12"/>
  <c r="H38" i="12"/>
  <c r="G38" i="12"/>
  <c r="F38" i="12"/>
  <c r="E38" i="12"/>
  <c r="D38" i="12"/>
  <c r="AA37" i="12"/>
  <c r="Z37" i="12"/>
  <c r="Y37" i="12"/>
  <c r="X37" i="12"/>
  <c r="W37" i="12"/>
  <c r="V37" i="12"/>
  <c r="U37" i="12"/>
  <c r="T37" i="12"/>
  <c r="S37" i="12"/>
  <c r="R37" i="12"/>
  <c r="Q37" i="12"/>
  <c r="P37" i="12"/>
  <c r="O37" i="12"/>
  <c r="N37" i="12"/>
  <c r="M37" i="12"/>
  <c r="L37" i="12"/>
  <c r="K37" i="12"/>
  <c r="H37" i="12"/>
  <c r="J37" i="12"/>
  <c r="I37" i="12"/>
  <c r="G37" i="12"/>
  <c r="F37" i="12"/>
  <c r="E37" i="12"/>
  <c r="D37" i="12"/>
  <c r="R48" i="2"/>
  <c r="X49" i="6"/>
  <c r="Y49" i="6"/>
  <c r="E24" i="8" l="1"/>
  <c r="E24" i="7"/>
  <c r="W49" i="6"/>
  <c r="V49" i="6"/>
  <c r="U49" i="6"/>
  <c r="T49" i="6"/>
  <c r="S49" i="6"/>
  <c r="R49" i="6"/>
  <c r="Q49" i="6"/>
  <c r="P49" i="6"/>
  <c r="O49" i="6"/>
  <c r="N49" i="6"/>
  <c r="M49" i="6"/>
  <c r="L49" i="6"/>
  <c r="K49" i="6"/>
  <c r="J49" i="6"/>
  <c r="I49" i="6"/>
  <c r="H49" i="6"/>
  <c r="G49" i="6"/>
  <c r="F49" i="6"/>
  <c r="E49" i="6"/>
  <c r="AO12" i="1"/>
  <c r="AO13" i="1"/>
  <c r="AO14" i="1"/>
  <c r="AO15" i="1"/>
  <c r="AO16" i="1"/>
  <c r="AO17" i="1"/>
  <c r="AO18" i="1"/>
  <c r="AO19" i="1"/>
  <c r="AO20" i="1"/>
  <c r="AO21" i="1"/>
  <c r="AO22" i="1"/>
  <c r="AO23" i="1"/>
  <c r="AO24" i="1"/>
  <c r="AO25" i="1"/>
  <c r="AO26" i="1"/>
  <c r="AO27" i="1"/>
  <c r="AO28" i="1"/>
  <c r="AO29" i="1"/>
  <c r="AO30" i="1"/>
  <c r="AO32" i="1"/>
  <c r="AO33" i="1"/>
  <c r="AO35" i="1"/>
  <c r="AO36" i="1"/>
  <c r="AO38" i="1"/>
  <c r="AO39" i="1"/>
  <c r="AO41" i="1"/>
  <c r="AO42" i="1"/>
  <c r="AO44" i="1"/>
  <c r="AO45" i="1"/>
  <c r="AO47" i="1"/>
  <c r="AO48" i="1"/>
  <c r="AO49" i="1"/>
  <c r="AO50" i="1"/>
  <c r="AO51" i="1"/>
  <c r="AO11" i="1"/>
  <c r="E23" i="7" l="1"/>
  <c r="W46" i="6"/>
  <c r="V46" i="6"/>
  <c r="U46" i="6"/>
  <c r="T46" i="6"/>
  <c r="S46" i="6"/>
  <c r="R46" i="6"/>
  <c r="Q46" i="6"/>
  <c r="P46" i="6"/>
  <c r="O46" i="6"/>
  <c r="N46" i="6"/>
  <c r="M46" i="6"/>
  <c r="L46" i="6"/>
  <c r="K46" i="6"/>
  <c r="J46" i="6"/>
  <c r="I46" i="6"/>
  <c r="H46" i="6"/>
  <c r="G46" i="6"/>
  <c r="F46" i="6"/>
  <c r="E46" i="6"/>
  <c r="X35" i="12" l="1"/>
  <c r="W35" i="12"/>
  <c r="X36" i="12"/>
  <c r="W36" i="12"/>
  <c r="V35" i="12"/>
  <c r="U35" i="12"/>
  <c r="T35" i="12"/>
  <c r="S35" i="12"/>
  <c r="R35" i="12"/>
  <c r="Q35" i="12"/>
  <c r="P35" i="12"/>
  <c r="O35" i="12"/>
  <c r="N35" i="12"/>
  <c r="M35" i="12"/>
  <c r="L35" i="12"/>
  <c r="K35" i="12"/>
  <c r="J35" i="12"/>
  <c r="I35" i="12"/>
  <c r="H35" i="12"/>
  <c r="G35" i="12"/>
  <c r="F35" i="12"/>
  <c r="E35" i="12"/>
  <c r="F36" i="12"/>
  <c r="G36" i="12"/>
  <c r="H36" i="12"/>
  <c r="I36" i="12"/>
  <c r="J36" i="12"/>
  <c r="K36" i="12"/>
  <c r="L36" i="12"/>
  <c r="M36" i="12"/>
  <c r="N36" i="12"/>
  <c r="O36" i="12"/>
  <c r="P36" i="12"/>
  <c r="Q36" i="12"/>
  <c r="R36" i="12"/>
  <c r="S36" i="12"/>
  <c r="T36" i="12"/>
  <c r="U36" i="12"/>
  <c r="V36" i="12"/>
  <c r="E36" i="12"/>
  <c r="D36" i="12"/>
  <c r="D35" i="12"/>
  <c r="E23" i="8"/>
  <c r="H48" i="2"/>
  <c r="I48" i="2"/>
  <c r="J48" i="2"/>
  <c r="K48" i="2"/>
  <c r="L48" i="2"/>
  <c r="M48" i="2"/>
  <c r="N48" i="2"/>
  <c r="O48" i="2"/>
  <c r="P48" i="2"/>
  <c r="Q48" i="2"/>
  <c r="V46" i="1" l="1"/>
  <c r="U46" i="1"/>
  <c r="T46" i="1"/>
  <c r="S46" i="1"/>
  <c r="Q46" i="1"/>
  <c r="P46" i="1"/>
  <c r="N46" i="1"/>
  <c r="M46" i="1"/>
  <c r="K46" i="1"/>
  <c r="I46" i="1"/>
  <c r="H46" i="1"/>
  <c r="G46" i="1"/>
  <c r="F46" i="1"/>
  <c r="T43" i="1"/>
  <c r="S43" i="1"/>
  <c r="R43" i="1"/>
  <c r="Q43" i="1"/>
  <c r="P43" i="1"/>
  <c r="O43" i="1"/>
  <c r="N43" i="1"/>
  <c r="M43" i="1"/>
  <c r="L43" i="1"/>
  <c r="K43" i="1"/>
  <c r="J43" i="1"/>
  <c r="I43" i="1"/>
  <c r="H43" i="1"/>
  <c r="G43" i="1"/>
  <c r="F43" i="1"/>
  <c r="E43" i="1"/>
  <c r="AO46" i="1" l="1"/>
  <c r="AO43" i="1"/>
  <c r="E22" i="8" l="1"/>
  <c r="T43" i="6" l="1"/>
  <c r="U43" i="6"/>
  <c r="S43" i="6"/>
  <c r="R43" i="6"/>
  <c r="Q43" i="6"/>
  <c r="P43" i="6"/>
  <c r="O43" i="6"/>
  <c r="N43" i="6"/>
  <c r="M43" i="6"/>
  <c r="L43" i="6"/>
  <c r="K43" i="6"/>
  <c r="J43" i="6"/>
  <c r="I43" i="6"/>
  <c r="H43" i="6"/>
  <c r="G43" i="6"/>
  <c r="F43" i="6"/>
  <c r="E43" i="6"/>
  <c r="E22" i="7" l="1"/>
  <c r="V33" i="12"/>
  <c r="U33" i="12"/>
  <c r="T33" i="12"/>
  <c r="S33" i="12"/>
  <c r="R33" i="12"/>
  <c r="Q33" i="12"/>
  <c r="P33" i="12"/>
  <c r="O33" i="12"/>
  <c r="N33" i="12"/>
  <c r="M33" i="12"/>
  <c r="L33" i="12"/>
  <c r="K33" i="12"/>
  <c r="J33" i="12"/>
  <c r="I33" i="12"/>
  <c r="H33" i="12"/>
  <c r="G33" i="12"/>
  <c r="F33" i="12"/>
  <c r="E33" i="12"/>
  <c r="D33" i="12"/>
  <c r="G34" i="12"/>
  <c r="H34" i="12"/>
  <c r="I34" i="12"/>
  <c r="J34" i="12"/>
  <c r="K34" i="12"/>
  <c r="L34" i="12"/>
  <c r="M34" i="12"/>
  <c r="N34" i="12"/>
  <c r="O34" i="12"/>
  <c r="P34" i="12"/>
  <c r="Q34" i="12"/>
  <c r="R34" i="12"/>
  <c r="S34" i="12"/>
  <c r="T34" i="12"/>
  <c r="U34" i="12"/>
  <c r="V34" i="12"/>
  <c r="F34" i="12"/>
  <c r="E34" i="12"/>
  <c r="D34" i="12"/>
  <c r="H33" i="14"/>
  <c r="E33" i="14"/>
  <c r="H32" i="14"/>
  <c r="E32" i="14"/>
  <c r="Q40" i="1"/>
  <c r="P40" i="1"/>
  <c r="O40" i="1"/>
  <c r="M40" i="1"/>
  <c r="L40" i="1"/>
  <c r="K40" i="1"/>
  <c r="J40" i="1"/>
  <c r="I40" i="1"/>
  <c r="H40" i="1"/>
  <c r="G40" i="1"/>
  <c r="F40" i="1"/>
  <c r="E40" i="1"/>
  <c r="D40" i="1"/>
  <c r="H31" i="14" l="1"/>
  <c r="H30" i="14"/>
  <c r="E31" i="14"/>
  <c r="E30" i="14"/>
  <c r="E32" i="12" l="1"/>
  <c r="F32" i="12"/>
  <c r="G32" i="12"/>
  <c r="H32" i="12"/>
  <c r="K32" i="12"/>
  <c r="I32" i="12"/>
  <c r="J32" i="12"/>
  <c r="L32" i="12"/>
  <c r="M32" i="12"/>
  <c r="N32" i="12"/>
  <c r="O32" i="12"/>
  <c r="P32" i="12"/>
  <c r="Q32" i="12"/>
  <c r="R32" i="12"/>
  <c r="S32" i="12"/>
  <c r="T32" i="12"/>
  <c r="D32" i="12"/>
  <c r="Q30" i="12"/>
  <c r="F30" i="12"/>
  <c r="G30" i="12"/>
  <c r="H30" i="12"/>
  <c r="K30" i="12"/>
  <c r="I30" i="12"/>
  <c r="J30" i="12"/>
  <c r="L30" i="12"/>
  <c r="M30" i="12"/>
  <c r="N30" i="12"/>
  <c r="O30" i="12"/>
  <c r="P30" i="12"/>
  <c r="E30" i="12"/>
  <c r="D30" i="12"/>
  <c r="S31" i="12"/>
  <c r="R31" i="12"/>
  <c r="Q31" i="12"/>
  <c r="P31" i="12"/>
  <c r="O31" i="12"/>
  <c r="N31" i="12"/>
  <c r="M31" i="12"/>
  <c r="L31" i="12"/>
  <c r="J31" i="12"/>
  <c r="I31" i="12"/>
  <c r="K31" i="12"/>
  <c r="H31" i="12"/>
  <c r="G31" i="12"/>
  <c r="F31" i="12"/>
  <c r="E31" i="12"/>
  <c r="D31" i="12"/>
  <c r="Q29" i="12"/>
  <c r="P29" i="12"/>
  <c r="O29" i="12"/>
  <c r="N29" i="12"/>
  <c r="M29" i="12"/>
  <c r="L29" i="12"/>
  <c r="J29" i="12"/>
  <c r="I29" i="12"/>
  <c r="K29" i="12"/>
  <c r="H29" i="12"/>
  <c r="G29" i="12"/>
  <c r="F29" i="12"/>
  <c r="E29" i="12"/>
  <c r="D29" i="12"/>
  <c r="E21" i="8" l="1"/>
  <c r="E21" i="7"/>
  <c r="Q40" i="6"/>
  <c r="R40" i="6"/>
  <c r="P40" i="6"/>
  <c r="O40" i="6"/>
  <c r="N40" i="6"/>
  <c r="M40" i="6"/>
  <c r="K40" i="6"/>
  <c r="J40" i="6"/>
  <c r="L40" i="6"/>
  <c r="I40" i="6"/>
  <c r="H40" i="6"/>
  <c r="G40" i="6"/>
  <c r="F40" i="6"/>
  <c r="E40" i="6"/>
  <c r="P37" i="6"/>
  <c r="O37" i="6"/>
  <c r="N37" i="6"/>
  <c r="M37" i="6"/>
  <c r="K37" i="6"/>
  <c r="J37" i="6"/>
  <c r="L37" i="6"/>
  <c r="I37" i="6"/>
  <c r="H37" i="6"/>
  <c r="G37" i="6"/>
  <c r="F37" i="6"/>
  <c r="E37" i="6"/>
  <c r="O34" i="6"/>
  <c r="N34" i="6"/>
  <c r="M34" i="6"/>
  <c r="K34" i="6"/>
  <c r="J34" i="6"/>
  <c r="L34" i="6"/>
  <c r="I34" i="6"/>
  <c r="H34" i="6"/>
  <c r="G34" i="6"/>
  <c r="F34" i="6"/>
  <c r="E34" i="6"/>
  <c r="N31" i="6"/>
  <c r="M31" i="6"/>
  <c r="K31" i="6"/>
  <c r="J31" i="6"/>
  <c r="L31" i="6"/>
  <c r="I31" i="6"/>
  <c r="H31" i="6"/>
  <c r="G31" i="6"/>
  <c r="F31" i="6"/>
  <c r="E31" i="6"/>
  <c r="M28" i="6"/>
  <c r="K28" i="6"/>
  <c r="J28" i="6"/>
  <c r="L28" i="6"/>
  <c r="I28" i="6"/>
  <c r="H28" i="6"/>
  <c r="G28" i="6"/>
  <c r="F28" i="6"/>
  <c r="E28" i="6"/>
  <c r="K25" i="6"/>
  <c r="J25" i="6"/>
  <c r="L25" i="6"/>
  <c r="I25" i="6"/>
  <c r="H25" i="6"/>
  <c r="G25" i="6"/>
  <c r="F25" i="6"/>
  <c r="E25" i="6"/>
  <c r="I22" i="6"/>
  <c r="H22" i="6"/>
  <c r="G22" i="6"/>
  <c r="F22" i="6"/>
  <c r="E22" i="6"/>
  <c r="H19" i="6"/>
  <c r="G19" i="6"/>
  <c r="F19" i="6"/>
  <c r="E19" i="6"/>
  <c r="G16" i="6"/>
  <c r="F16" i="6"/>
  <c r="E16" i="6"/>
  <c r="F11" i="6"/>
  <c r="E11" i="6"/>
  <c r="E13" i="6" s="1"/>
  <c r="N40" i="1"/>
  <c r="AO40" i="1" s="1"/>
  <c r="O37" i="1"/>
  <c r="N37" i="1"/>
  <c r="M37" i="1"/>
  <c r="L37" i="1"/>
  <c r="J37" i="1"/>
  <c r="I37" i="1"/>
  <c r="K37" i="1"/>
  <c r="H37" i="1"/>
  <c r="G37" i="1"/>
  <c r="F37" i="1"/>
  <c r="E37" i="1"/>
  <c r="D37" i="1"/>
  <c r="J34" i="1"/>
  <c r="K34" i="1"/>
  <c r="G34" i="1"/>
  <c r="M31" i="1"/>
  <c r="L31" i="1"/>
  <c r="J31" i="1"/>
  <c r="I31" i="1"/>
  <c r="K31" i="1"/>
  <c r="H31" i="1"/>
  <c r="G31" i="1"/>
  <c r="F31" i="1"/>
  <c r="E31" i="1"/>
  <c r="D31" i="1"/>
  <c r="F13" i="6" l="1"/>
  <c r="AL11" i="6"/>
  <c r="AL13" i="6" s="1"/>
  <c r="AO31" i="1"/>
  <c r="AO37" i="1"/>
  <c r="AO34" i="1"/>
  <c r="E20" i="8" l="1"/>
  <c r="E20" i="7"/>
  <c r="E19" i="8" l="1"/>
  <c r="E19" i="7"/>
  <c r="G13" i="2"/>
  <c r="F13" i="2"/>
  <c r="G12" i="2"/>
  <c r="F12" i="2"/>
  <c r="E12" i="2"/>
  <c r="G11" i="2"/>
  <c r="F11" i="2"/>
  <c r="E11" i="2"/>
  <c r="G48" i="2" l="1"/>
  <c r="E48" i="2"/>
  <c r="F48" i="2"/>
  <c r="E17" i="8"/>
  <c r="E17" i="7"/>
  <c r="E18" i="8" l="1"/>
  <c r="E18" i="7"/>
  <c r="E16" i="8" l="1"/>
  <c r="E16" i="7"/>
</calcChain>
</file>

<file path=xl/sharedStrings.xml><?xml version="1.0" encoding="utf-8"?>
<sst xmlns="http://schemas.openxmlformats.org/spreadsheetml/2006/main" count="3541" uniqueCount="1084">
  <si>
    <t>n</t>
  </si>
  <si>
    <t>BA</t>
  </si>
  <si>
    <t>Microm</t>
  </si>
  <si>
    <t>BA-Zugang 1</t>
  </si>
  <si>
    <t>BA-Zugang 2</t>
  </si>
  <si>
    <t>BA-Zugang 3</t>
  </si>
  <si>
    <t>BA-Zugang 4</t>
  </si>
  <si>
    <t>Aufstockung EWO</t>
  </si>
  <si>
    <t>Aufstockung BA</t>
  </si>
  <si>
    <t>BA-Zugang 5</t>
  </si>
  <si>
    <t>Gesamt</t>
  </si>
  <si>
    <t>Welle 1</t>
  </si>
  <si>
    <t>HH-Interview realisiert</t>
  </si>
  <si>
    <t>Welle 2</t>
  </si>
  <si>
    <t>Panel-HH brutto</t>
  </si>
  <si>
    <t>Welle 3</t>
  </si>
  <si>
    <t>Welle 4*</t>
  </si>
  <si>
    <t>Welle 5**</t>
  </si>
  <si>
    <t>Welle 6</t>
  </si>
  <si>
    <t>* Reduktion der Bruttostichprobe durch Widerrufsverfahren</t>
  </si>
  <si>
    <t>** Erhöhung der Bruttostichprobe durch Aufstockung</t>
  </si>
  <si>
    <t>Stichprobe</t>
  </si>
  <si>
    <t>abs.</t>
  </si>
  <si>
    <t>Quelle: P_Register; Scientific Use File IAB</t>
  </si>
  <si>
    <t>Haushalte</t>
  </si>
  <si>
    <t>Personen</t>
  </si>
  <si>
    <t>Russisch</t>
  </si>
  <si>
    <t>Türkisch</t>
  </si>
  <si>
    <t>Welle 4</t>
  </si>
  <si>
    <t>Welle 5</t>
  </si>
  <si>
    <t>Quelle: PENDDAT; Scientific Use File IAB</t>
  </si>
  <si>
    <t>HH brutto</t>
  </si>
  <si>
    <t>%</t>
  </si>
  <si>
    <t>neutrale Ausfälle</t>
  </si>
  <si>
    <t>HH brutto bereinigt*</t>
  </si>
  <si>
    <t>panelbereite Befragungspersonen W1</t>
  </si>
  <si>
    <t>in W2 wiederholt befragte Personen</t>
  </si>
  <si>
    <t>Anteil</t>
  </si>
  <si>
    <t>panelbereite Befragungspersonen W2</t>
  </si>
  <si>
    <t>in W3 wiederholt befragte Personen</t>
  </si>
  <si>
    <t>panelbereite Befragungspersonen W3</t>
  </si>
  <si>
    <t>in W4 wiederholt befragte Personen</t>
  </si>
  <si>
    <t>panelbereite Befragungspersonen W4</t>
  </si>
  <si>
    <t>in W5 wiederholt befragte Personen</t>
  </si>
  <si>
    <t>panelbereite Befragungspersonen W5</t>
  </si>
  <si>
    <t>in W6 wiederholt befragte Personen</t>
  </si>
  <si>
    <t>* Reduktion der Bruttostichprobe durch Widerrufsverfahren zwischen Welle 3 und 4</t>
  </si>
  <si>
    <t>Realisierte HH-Interviews mit erstmals befragten HH</t>
  </si>
  <si>
    <t xml:space="preserve">Realisierte HH-Interviews mit erstmals befragten HH mit Panelbereitschaft </t>
  </si>
  <si>
    <t>Anteil mit Panelbereitschaft</t>
  </si>
  <si>
    <t>*** erstmals befragte HH aus Auffrischung, Aufstockung und Split</t>
  </si>
  <si>
    <t>Quelle: PENDDAT und HH_Register; Scientific Use File IAB</t>
  </si>
  <si>
    <t>Anteil mit Zuspielbereitschaft</t>
  </si>
  <si>
    <t>Welle 7</t>
  </si>
  <si>
    <t>Aufstockung 
EWO</t>
  </si>
  <si>
    <t>Aufstockung 
BA</t>
  </si>
  <si>
    <t>BA-Zugang
1</t>
  </si>
  <si>
    <t>BA-Zugang
2</t>
  </si>
  <si>
    <t>BA-Zugang
3</t>
  </si>
  <si>
    <t>BA-Zugang
4</t>
  </si>
  <si>
    <t>BA-Zugang
5</t>
  </si>
  <si>
    <t>Realisierte Personen-Interviews der Welle, 
in der die Zuspielfrage gestellt wurde</t>
  </si>
  <si>
    <t>BA-Zugang
6</t>
  </si>
  <si>
    <t>BA-Zugang 6</t>
  </si>
  <si>
    <t>panelbereite Befragungspersonen W6</t>
  </si>
  <si>
    <t>in W7 wiederholt befragte Personen</t>
  </si>
  <si>
    <t xml:space="preserve">Sample </t>
  </si>
  <si>
    <t>I</t>
  </si>
  <si>
    <t>II</t>
  </si>
  <si>
    <t>III</t>
  </si>
  <si>
    <t>IV</t>
  </si>
  <si>
    <t>V</t>
  </si>
  <si>
    <t>VI</t>
  </si>
  <si>
    <t>VII</t>
  </si>
  <si>
    <t>VIII</t>
  </si>
  <si>
    <t>IX</t>
  </si>
  <si>
    <t>X</t>
  </si>
  <si>
    <t>XI</t>
  </si>
  <si>
    <t>Welle 8</t>
  </si>
  <si>
    <t>BA-Zugang 7</t>
  </si>
  <si>
    <t>XII</t>
  </si>
  <si>
    <t>Welle 9</t>
  </si>
  <si>
    <t>BA-Zugang
7</t>
  </si>
  <si>
    <t>BA-Zugang
8</t>
  </si>
  <si>
    <t>BA-Zugang 8</t>
  </si>
  <si>
    <t>panelbereite Befragungspersonen W7</t>
  </si>
  <si>
    <t>panelbereite Befragungspersonen W8</t>
  </si>
  <si>
    <t>in W8 wiederholt befragte Personen</t>
  </si>
  <si>
    <t>in W9 wiederholt befragte Personen</t>
  </si>
  <si>
    <t>XIII</t>
  </si>
  <si>
    <t>Welle 10</t>
  </si>
  <si>
    <t>BA-Zugang 9</t>
  </si>
  <si>
    <t>BA-Zugang 10 (syrische/irakische HH)</t>
  </si>
  <si>
    <t>XIV</t>
  </si>
  <si>
    <t>BA-Zugang 10 (syrische/ irakische HH)</t>
  </si>
  <si>
    <t>in W10 wiederholt befragte Personen</t>
  </si>
  <si>
    <t>Arabisch</t>
  </si>
  <si>
    <t>-</t>
  </si>
  <si>
    <t>panelbereite Befragungspersonen W9</t>
  </si>
  <si>
    <t>Welle 11</t>
  </si>
  <si>
    <t>Welle 11**</t>
  </si>
  <si>
    <t>XV</t>
  </si>
  <si>
    <t>BA-Zugang 11</t>
  </si>
  <si>
    <t>XVI</t>
  </si>
  <si>
    <t>XVII</t>
  </si>
  <si>
    <t>Aufstockung EWO W11</t>
  </si>
  <si>
    <t>EWO Aufstockung W11</t>
  </si>
  <si>
    <t>BA-Zugang 12 (syrische/ irakische HH)</t>
  </si>
  <si>
    <t>BA-Zugang 12 (syrische/irakische HH)</t>
  </si>
  <si>
    <t>panelbereite Befragungspersonen W10</t>
  </si>
  <si>
    <t>in W11 wiederholt befragte Personen</t>
  </si>
  <si>
    <t>BA-Zugang 10 (Syrer/Iraker)</t>
  </si>
  <si>
    <t>in Haushalten</t>
  </si>
  <si>
    <t>CATI</t>
  </si>
  <si>
    <t>CAPI</t>
  </si>
  <si>
    <t>Deutsch</t>
  </si>
  <si>
    <t>Englisch</t>
  </si>
  <si>
    <t>nur panelbereite HH</t>
  </si>
  <si>
    <t>Rate in %</t>
  </si>
  <si>
    <t>nur wiederbefragte HH</t>
  </si>
  <si>
    <t>Split HH</t>
  </si>
  <si>
    <t>Sample</t>
  </si>
  <si>
    <t xml:space="preserve">zurück zum Inhalt </t>
  </si>
  <si>
    <r>
      <rPr>
        <u/>
        <sz val="10"/>
        <color theme="1"/>
        <rFont val="Arial"/>
        <family val="2"/>
      </rPr>
      <t>davon:</t>
    </r>
    <r>
      <rPr>
        <sz val="10"/>
        <color theme="1"/>
        <rFont val="Arial"/>
        <family val="2"/>
      </rPr>
      <t xml:space="preserve"> HH panelbereit</t>
    </r>
  </si>
  <si>
    <r>
      <rPr>
        <u/>
        <sz val="10"/>
        <rFont val="Arial"/>
        <family val="2"/>
      </rPr>
      <t>davon:</t>
    </r>
    <r>
      <rPr>
        <sz val="10"/>
        <rFont val="Arial"/>
        <family val="2"/>
      </rPr>
      <t xml:space="preserve"> HH panelbereit</t>
    </r>
  </si>
  <si>
    <r>
      <rPr>
        <u/>
        <sz val="10"/>
        <color theme="1"/>
        <rFont val="Arial"/>
        <family val="2"/>
      </rPr>
      <t>davon</t>
    </r>
    <r>
      <rPr>
        <sz val="10"/>
        <color theme="1"/>
        <rFont val="Arial"/>
        <family val="2"/>
      </rPr>
      <t>: HH panelbereit</t>
    </r>
  </si>
  <si>
    <t>Inhaltsverzeichnis</t>
  </si>
  <si>
    <t>Kapitel 2: Kennwerte</t>
  </si>
  <si>
    <t>Personeninterview realisiert</t>
  </si>
  <si>
    <t>Kapitel 7: Anhang - Kurzbeschreibung des Datensatzes</t>
  </si>
  <si>
    <t>Fallzahlen</t>
  </si>
  <si>
    <t>Erhebungsmethode</t>
  </si>
  <si>
    <t>Erhebungssprachen</t>
  </si>
  <si>
    <t>Ausschöpfung innerhalb der Haushalte</t>
  </si>
  <si>
    <t>Kapitel 6: Gewichtung</t>
  </si>
  <si>
    <t xml:space="preserve">Variablenkürzel und </t>
  </si>
  <si>
    <t>Erläuterung</t>
  </si>
  <si>
    <t>Referenzkategorie</t>
  </si>
  <si>
    <t>alter_1</t>
  </si>
  <si>
    <t>Haushaltsauskunftsperson (HBV) jünger als 30 Jahre</t>
  </si>
  <si>
    <t>alter_2</t>
  </si>
  <si>
    <t>HBV 30 - 39 Jahre alt</t>
  </si>
  <si>
    <t>alter_3</t>
  </si>
  <si>
    <t>HBV 40 - 49 Jahre alt</t>
  </si>
  <si>
    <t>alter_5</t>
  </si>
  <si>
    <t>HBV 65 Jahre und älter</t>
  </si>
  <si>
    <t>HBV 50 - 64 Jahre alt</t>
  </si>
  <si>
    <t>sex_1</t>
  </si>
  <si>
    <t>HBV Männlich</t>
  </si>
  <si>
    <t>HBV Weiblich</t>
  </si>
  <si>
    <t>nichtdeutsch</t>
  </si>
  <si>
    <t>HBV hat eine nicht-deutsche Staatsangehörigkeit</t>
  </si>
  <si>
    <t>HBV hat die deutsche Staatsangehörigkeit oder fehlende Angabe</t>
  </si>
  <si>
    <t>schulbil_1</t>
  </si>
  <si>
    <t>Schulabschluss HBV: ohne Abschluss</t>
  </si>
  <si>
    <t>schulbil_2</t>
  </si>
  <si>
    <t>Schulabschluss HBV: Volks-/Hauptschule</t>
  </si>
  <si>
    <t>schulbil_4</t>
  </si>
  <si>
    <t>Schulabschluss HBV: Fach-/Hochschulreife</t>
  </si>
  <si>
    <t>Schulabschluss HBV: Realschule/mittlerer Abschluss/noch Schüler</t>
  </si>
  <si>
    <t>gesundheit_1</t>
  </si>
  <si>
    <t>Subjektive Beurteilung des Gesundheitszustands HBV: Sehr gut</t>
  </si>
  <si>
    <t>gesundheit_2</t>
  </si>
  <si>
    <t>Subjektive Beurteilung des Gesundheitszustands HBV: Gut</t>
  </si>
  <si>
    <t>gesundheit_4</t>
  </si>
  <si>
    <t>Subjektive Beurteilung des Gesundheitszustands HBV: Weniger gut</t>
  </si>
  <si>
    <t>gesundheit_5</t>
  </si>
  <si>
    <t>Subjektive Beurteilung des Gesundheitszustands HBV: Schlecht</t>
  </si>
  <si>
    <t>Subjektive Beurteilung des Gesundheitszustands HBV: Zufriedenstellend</t>
  </si>
  <si>
    <t>zufrieden_1</t>
  </si>
  <si>
    <t>Generelle Lebenszufriedenheit HBV: Skalenwert 0-2</t>
  </si>
  <si>
    <t>zufrieden_2</t>
  </si>
  <si>
    <t>Generelle Lebenszufriedenheit HBV: Skalenwert 3-5</t>
  </si>
  <si>
    <t>zufrieden_4</t>
  </si>
  <si>
    <t>Generelle Lebenszufriedenheit HBV: Skalenwert 9-10</t>
  </si>
  <si>
    <t>Generelle Lebenszufriedenheit HBV: Skalenwert 6-8</t>
  </si>
  <si>
    <t>anz_0_3</t>
  </si>
  <si>
    <t>Anzahl Personen im Haushalt im Alter 0 – 3 Jahre</t>
  </si>
  <si>
    <t>anz_4_6</t>
  </si>
  <si>
    <t>Anzahl Personen im Haushalt im Alter 4 – 6 Jahre</t>
  </si>
  <si>
    <t>anz_7_14</t>
  </si>
  <si>
    <t>Anzahl Personen im Haushalt im Alter 7 – 14 Jahre</t>
  </si>
  <si>
    <t>anz_15_64</t>
  </si>
  <si>
    <t>Anzahl Personen im Haushalt im Alter 15 – 64 Jahre</t>
  </si>
  <si>
    <t>anz_65</t>
  </si>
  <si>
    <t>Anzahl Personen im Haushalt im Alter 65 Jahre und älter</t>
  </si>
  <si>
    <t>eigentum</t>
  </si>
  <si>
    <t>Art des Wohneigentums: Eigentümer</t>
  </si>
  <si>
    <t>Art des Wohneigentums: Mieter, fehlende Angabe</t>
  </si>
  <si>
    <t>wnka_1</t>
  </si>
  <si>
    <t>Anzahl w.n.- und k.A.-Angaben in Haushalts- und Personeninterview des HBV: keine</t>
  </si>
  <si>
    <t>wnka_3</t>
  </si>
  <si>
    <t>Anzahl w.n.- und k.A.-Angaben in Haushalts- und Personeninterview des HBV: 11 und mehr</t>
  </si>
  <si>
    <t>Anzahl w.n.- und k.A.-Angaben in Haushalts- und Personeninterview des HBV: 1-10</t>
  </si>
  <si>
    <t>hhincome_1</t>
  </si>
  <si>
    <t>hhincome_2</t>
  </si>
  <si>
    <t>hhincome_4</t>
  </si>
  <si>
    <t>alg2_1</t>
  </si>
  <si>
    <t>ALG2-Bezug des Haushalts: bezieht aktuell ALG2</t>
  </si>
  <si>
    <t>ALG2-Bezug des Haushalts: bezieht aktuell kein ALG2</t>
  </si>
  <si>
    <t>stichprobe1</t>
  </si>
  <si>
    <t>BA-Stichprobe</t>
  </si>
  <si>
    <t>stichprobe3</t>
  </si>
  <si>
    <t>Zugangsstichprobe (BA) Welle 2</t>
  </si>
  <si>
    <t>stichprobe4</t>
  </si>
  <si>
    <t>Zugangsstichprobe (BA) Welle 3</t>
  </si>
  <si>
    <t>stichprobe5</t>
  </si>
  <si>
    <t>Zugangsstichprobe (BA) Welle 4</t>
  </si>
  <si>
    <t>stichprobe6</t>
  </si>
  <si>
    <t>Bestandsauffrischung (EWO) Welle 5</t>
  </si>
  <si>
    <t>stichprobe7</t>
  </si>
  <si>
    <t>Bestandsauffrischung (BA) Welle 5</t>
  </si>
  <si>
    <t>stichprobe8</t>
  </si>
  <si>
    <t>Zugangsstichprobe (BA) Welle 5</t>
  </si>
  <si>
    <t>stichprobe9</t>
  </si>
  <si>
    <t>Zugangsstichprobe (BA) Welle 6</t>
  </si>
  <si>
    <t>stichprobe10</t>
  </si>
  <si>
    <t>Zugangsstichprobe (BA) Welle 7</t>
  </si>
  <si>
    <t>stichprobe11</t>
  </si>
  <si>
    <t>Zugangsstichprobe (BA) Welle 8</t>
  </si>
  <si>
    <t>stichprobe12</t>
  </si>
  <si>
    <t>Zugangsstichprobe (BA) Welle 9</t>
  </si>
  <si>
    <t>stichprobe13</t>
  </si>
  <si>
    <t>Zugangsstichprobe (BA) Welle 10</t>
  </si>
  <si>
    <t>stichprobe14</t>
  </si>
  <si>
    <t>Zugangsstichprobe (BA) (syrische/ irakische Haushalte) Welle 10</t>
  </si>
  <si>
    <t>Microm-Stichprobe</t>
  </si>
  <si>
    <t>stichprobe_ba</t>
  </si>
  <si>
    <t>BA-Stichproben (inkl. BA-Auffrischungen und BA-Aufstockung)</t>
  </si>
  <si>
    <t>Microm-Stichprobe (inkl. EWO-Auffrischung)</t>
  </si>
  <si>
    <t>anzkon_1</t>
  </si>
  <si>
    <t>Anzahl Kontaktversuche CATI/CAPI: 1 Kontaktversuch</t>
  </si>
  <si>
    <t>anzkon_3</t>
  </si>
  <si>
    <t>Anzahl Kontaktversuche CATI/CAPI: 4-9 Kontaktversuche</t>
  </si>
  <si>
    <t>anzkon_4</t>
  </si>
  <si>
    <t>Anzahl Kontaktversuche CATI/CAPI: 10 und mehr Kontaktversuche</t>
  </si>
  <si>
    <t>Anzahl Kontaktversuche CATI/CAPI: 2-3 Kontaktversuche</t>
  </si>
  <si>
    <t>blneualt_2</t>
  </si>
  <si>
    <t>Neue Bundesländer (inkl. Berlin)</t>
  </si>
  <si>
    <t>Alte Bundesländer</t>
  </si>
  <si>
    <t>bundesld_1</t>
  </si>
  <si>
    <t>Bundesland: Schleswig-Holstein</t>
  </si>
  <si>
    <t>bundesld_2</t>
  </si>
  <si>
    <t>Bundesland: Hamburg</t>
  </si>
  <si>
    <t>bundesld_3</t>
  </si>
  <si>
    <t>Bundesland: Niedersachsen</t>
  </si>
  <si>
    <t>bundesld_4</t>
  </si>
  <si>
    <t>Bundesland: Bremen</t>
  </si>
  <si>
    <t>bundesld_6</t>
  </si>
  <si>
    <t>Bundesland: Hessen</t>
  </si>
  <si>
    <t>bundesld_7</t>
  </si>
  <si>
    <t>Bundesland: Rheinland-Pfalz</t>
  </si>
  <si>
    <t>bundesld_8</t>
  </si>
  <si>
    <t>Bundesland: Baden-Württemberg</t>
  </si>
  <si>
    <t>bundesld_9</t>
  </si>
  <si>
    <t>Bundesland: Bayern</t>
  </si>
  <si>
    <t>bundesld_10</t>
  </si>
  <si>
    <t>Bundesland: Saarland</t>
  </si>
  <si>
    <t>bundesld_11</t>
  </si>
  <si>
    <t>Bundesland: Berlin</t>
  </si>
  <si>
    <t>bundesld_12</t>
  </si>
  <si>
    <t>Bundesland: Brandenburg</t>
  </si>
  <si>
    <t>bundesld_13</t>
  </si>
  <si>
    <t>Bundesland: Mecklenburg-Vorpommern</t>
  </si>
  <si>
    <t>bundesld_14</t>
  </si>
  <si>
    <t>Bundesland: Sachsen</t>
  </si>
  <si>
    <t>bundesld_15</t>
  </si>
  <si>
    <t>Bundesland: Sachsen-Anhalt</t>
  </si>
  <si>
    <t>bundesld_16</t>
  </si>
  <si>
    <t>Bundesland: Thüringen</t>
  </si>
  <si>
    <t>Bundesland: Nordrhein-Westfalen</t>
  </si>
  <si>
    <t>bik_1</t>
  </si>
  <si>
    <t>BIK-Größenklasse der Gemeinde: unter 2.000 Einwohner</t>
  </si>
  <si>
    <t>bik_2</t>
  </si>
  <si>
    <t>BIK-Größenklasse der Gemeinde: 2.000 bis u. 5.000 Einwohner</t>
  </si>
  <si>
    <t>bik_3</t>
  </si>
  <si>
    <t>BIK-Größenklasse der Gemeinde: 5.000 bis u. 20.000 Einwohner</t>
  </si>
  <si>
    <t>bik_4</t>
  </si>
  <si>
    <t>BIK-Größenklasse der Gemeinde: 20.000 bis u. 50.000 Einwohner</t>
  </si>
  <si>
    <t>bik_5</t>
  </si>
  <si>
    <t>BIK-Größenklasse der Gemeinde: 50.000 bis u. 100.000 Einwohner STYP 2/3/4</t>
  </si>
  <si>
    <t>bik_6</t>
  </si>
  <si>
    <t>BIK-Größenklasse der Gemeinde: 50.000 bis u. 100.000 Einwohner STYP 1</t>
  </si>
  <si>
    <t>bik_7</t>
  </si>
  <si>
    <t>BIK-Größenklasse der Gemeinde: 100.000 bis u. 500.000 Einwohner STYP 2/3/4</t>
  </si>
  <si>
    <t>bik_8</t>
  </si>
  <si>
    <t>BIK-Größenklasse der Gemeinde: 100.000 bis u. 500.000 Einwohner STYP 1</t>
  </si>
  <si>
    <t>bik_9</t>
  </si>
  <si>
    <t>BIK-Größenklasse der Gemeinde: 500.000 und mehr Einwohner STYP 2/3/4</t>
  </si>
  <si>
    <t>BIK-Größenklasse der Gemeinde: 500.000 und mehr Einwohner STYP 1</t>
  </si>
  <si>
    <t>Panelbereitschaft</t>
  </si>
  <si>
    <t>Erreichbarkeit</t>
  </si>
  <si>
    <t>Teilnahme</t>
  </si>
  <si>
    <t>Coef.</t>
  </si>
  <si>
    <t>p</t>
  </si>
  <si>
    <t xml:space="preserve">         </t>
  </si>
  <si>
    <t xml:space="preserve">     </t>
  </si>
  <si>
    <t>cons</t>
  </si>
  <si>
    <t>Log likelihood</t>
  </si>
  <si>
    <t>PseudoR²</t>
  </si>
  <si>
    <t xml:space="preserve">Erläuterung </t>
  </si>
  <si>
    <t>HBV 30 – 39 Jahre alt</t>
  </si>
  <si>
    <t>alter_4</t>
  </si>
  <si>
    <t>HBV 40 – 49 Jahre alt</t>
  </si>
  <si>
    <t>Schulabschluss HBV: ohne Abschluss/ Volks-/Hauptschule</t>
  </si>
  <si>
    <t>schulbil_3</t>
  </si>
  <si>
    <t>Erreichbarkeit und Teilnahme</t>
  </si>
  <si>
    <t>HBV 50 - 65 Jahre alt</t>
  </si>
  <si>
    <t>sex_2</t>
  </si>
  <si>
    <t>Schulabschluss HBV: Volks-/Hauptschulabschluss</t>
  </si>
  <si>
    <t>schulbil_5</t>
  </si>
  <si>
    <t>Schulabschluss HBV: Keine Angabe</t>
  </si>
  <si>
    <t>anz_persBG_2</t>
  </si>
  <si>
    <t>Anzahl Personen in der Bedarfsgemeinschaft: 2 Personen</t>
  </si>
  <si>
    <t>anz_persBG_3</t>
  </si>
  <si>
    <t>Anzahl Personen in der Bedarfsgemeinschaft: 3 und mehr Personen</t>
  </si>
  <si>
    <t>Anzahl Personen in der Bedarfsgemeinschaft: 1 Person</t>
  </si>
  <si>
    <t>anz_verwfBG_1</t>
  </si>
  <si>
    <t>Anzahl erwerbsfähige Personen in der Bedarfsgemeinschaft: keine Person</t>
  </si>
  <si>
    <t>anz_verwfBG_3</t>
  </si>
  <si>
    <t>Anzahl erwerbsfähige Personen in der Bedarfsgemeinschaft: 2 und mehr Personen</t>
  </si>
  <si>
    <t>Anzahl erwerbsfähige Personen in der Bedarfsgemeinschaft: 1 Person</t>
  </si>
  <si>
    <t>BG_typ_2</t>
  </si>
  <si>
    <t>Bedarfsgemeinschafts-Typ: Alleinerziehend</t>
  </si>
  <si>
    <t>BG_typ_3</t>
  </si>
  <si>
    <t>Bedarfsgemeinschafts-Typ: Paar ohne Kinder</t>
  </si>
  <si>
    <t>BG_typ_4</t>
  </si>
  <si>
    <t>Bedarfsgemeinschafts-Typ: Paar mit Kindern unter 18 Jahren</t>
  </si>
  <si>
    <t>famstand_2</t>
  </si>
  <si>
    <t>Familienstand: verheiratet / verwitwet</t>
  </si>
  <si>
    <t>famstand_3</t>
  </si>
  <si>
    <t>Familienstand: geschieden</t>
  </si>
  <si>
    <t>famstand_4</t>
  </si>
  <si>
    <t>Familienstand: getrennt lebend</t>
  </si>
  <si>
    <t>Familienstand: ledig</t>
  </si>
  <si>
    <t>BIK-Größenklasse der Gemeinde: bis unter 5.000 Einwohner (BIK-Größenklasse 1 u. 2 zusammengefasst)</t>
  </si>
  <si>
    <t>BIK-Größenklasse der Gemeinde: 50.000 bis u. 100.000 Einwohner STYP 2/ 3/ 4</t>
  </si>
  <si>
    <t>BIK-Größenklasse der Gemeinde: 100.000 bis u. 500.000 Einwohner STYP 2/ 3/ 4</t>
  </si>
  <si>
    <t>BIK-Größenklasse der Gemeinde: 500.000 und mehr Einwohner STYP 2/ 3/ 4</t>
  </si>
  <si>
    <t>Anzahl Kontaktversuche: 1 Kontaktversuch</t>
  </si>
  <si>
    <t>Anzahl KontaktversucheI: 4-9 Kontaktversuche</t>
  </si>
  <si>
    <t>Anzahl Kontaktversuche: 10 und mehr Kontaktversuche</t>
  </si>
  <si>
    <t>Anzahl Kontaktversuche: 2-3 Kontaktversuche</t>
  </si>
  <si>
    <t>samaufftyp_2</t>
  </si>
  <si>
    <t>bezug_feldstart</t>
  </si>
  <si>
    <t>bik10_2</t>
  </si>
  <si>
    <t>bik10_4</t>
  </si>
  <si>
    <t>bik10_5</t>
  </si>
  <si>
    <t>bik10_6</t>
  </si>
  <si>
    <t>bik10_7</t>
  </si>
  <si>
    <t>bik10_8</t>
  </si>
  <si>
    <t>zurück zum Inhalt</t>
  </si>
  <si>
    <t>1) Die Registerfiles des Scientific Use Files umfassen immer die Nettostichprobe realisierter Interviews der jeweiligen Wellen. Im Falle von Splithaushalten ist es möglich, dass es nachträglich zur Erweiterung des
Panel-HH-bruttos der Vorwelle kommt, wenn der Splithaushalt in der Vorwelle zwar identifiziert wurde, aber noch nicht realisiert werden konnte</t>
  </si>
  <si>
    <t>Variablenkürzel und Referenzkategorie</t>
  </si>
  <si>
    <t>Person jünger als 30 Jahre</t>
  </si>
  <si>
    <t>Person 30 – 39 Jahre alt</t>
  </si>
  <si>
    <t>Person 50 - 64 Jahre alt</t>
  </si>
  <si>
    <t>Person 65 Jahre und älter</t>
  </si>
  <si>
    <t>Person 40 – 49 Jahre alt</t>
  </si>
  <si>
    <t>Person Männlich</t>
  </si>
  <si>
    <t>Person Weiblich</t>
  </si>
  <si>
    <t>Person hat eine nicht-deutsche Staatsangehörigkeit</t>
  </si>
  <si>
    <t>Person hat die deutsche Staatsangehörigkeit oder fehlende Angabe</t>
  </si>
  <si>
    <t>Schulabschluss Person: ohne Abschluss</t>
  </si>
  <si>
    <t>Schulabschluss Person: Volks-/Hauptschule</t>
  </si>
  <si>
    <t>Schulabschluss Person: Fach-/Hochschulreife</t>
  </si>
  <si>
    <t>Schulabschluss Person: Realschule/mittlerer Abschluss/noch Schüler</t>
  </si>
  <si>
    <t>Subjektive Beurteilung des Gesundheitszustands der Person: Sehr gut</t>
  </si>
  <si>
    <t>Subjektive Beurteilung des Gesundheitszustands der Person: Gut</t>
  </si>
  <si>
    <t>Subjektive Beurteilung des Gesundheitszustands der Person: Weniger gut</t>
  </si>
  <si>
    <t>Subjektive Beurteilung des Gesundheitszustands der Person: Schlecht</t>
  </si>
  <si>
    <t>Subjektive Beurteilung des Gesundheitszustands der Person: Zufriedenstellend</t>
  </si>
  <si>
    <t>Generelle Lebenszufriedenheit der Person: Skalenwert 0-2</t>
  </si>
  <si>
    <t>Generelle Lebenszufriedenheit der Person: Skalenwert 3-5</t>
  </si>
  <si>
    <t>Generelle Lebenszufriedenheit der Person: Skalenwert 9-10</t>
  </si>
  <si>
    <t>Generelle Lebenszufriedenheit der Person: Skalenwert 6-8</t>
  </si>
  <si>
    <t>Anzahl w.n.- und k.A.-Angaben in Haush.- und Pers.-Int. der Person: keine</t>
  </si>
  <si>
    <t>Anzahl w.n.- und k.A.-Angaben in Haush.- und Pers.-Int. der Person: 11 u. mehr</t>
  </si>
  <si>
    <t>Anzahl w.n.- und k.A.-Angaben in Haush.- und Pers.-Int. der Person: 1-10</t>
  </si>
  <si>
    <t>Kontakt</t>
  </si>
  <si>
    <r>
      <t>Pseudo R</t>
    </r>
    <r>
      <rPr>
        <b/>
        <vertAlign val="superscript"/>
        <sz val="10"/>
        <color theme="1"/>
        <rFont val="Arial"/>
        <family val="2"/>
      </rPr>
      <t>2</t>
    </r>
  </si>
  <si>
    <t>Anzahl Personen im Haushalt im Alter 0 - 3 Jahre</t>
  </si>
  <si>
    <t>Anzahl Personen im Haushalt im Alter 4 - 6 Jahre</t>
  </si>
  <si>
    <t>Anzahl Personen im Haushalt im Alter 7 - 14 Jahre</t>
  </si>
  <si>
    <t>Anzahl Personen im Haushalt im Alter 15 - 64 Jahre</t>
  </si>
  <si>
    <t>Eckwert</t>
  </si>
  <si>
    <t>ungewichtete Verteilung</t>
  </si>
  <si>
    <t xml:space="preserve">Soll-Werte aus der BA-Statistik </t>
  </si>
  <si>
    <t>Verteilung mit kalibrierten Gewichten</t>
  </si>
  <si>
    <t>Anzahl BG im Leistungsbezug nach SGB II nach Bundesländern (16 Kategorien)</t>
  </si>
  <si>
    <t>Zahl BGs Schleswig-Holstein</t>
  </si>
  <si>
    <t>Zahl BGs Hamburg</t>
  </si>
  <si>
    <t>Zahl BGs Niedersachsen</t>
  </si>
  <si>
    <t>Zahl BGs Bremen</t>
  </si>
  <si>
    <t>Zahl BGs Nordrhein-Westfalen</t>
  </si>
  <si>
    <t>Zahl BGs Hessen</t>
  </si>
  <si>
    <t>Zahl BGs Rheinland-Pfalz</t>
  </si>
  <si>
    <t>Zahl BGs Baden-Württemberg</t>
  </si>
  <si>
    <t>Zahl BGs Bayern</t>
  </si>
  <si>
    <t>Zahl BGs Saarland</t>
  </si>
  <si>
    <t>Zahl BGs Berlin</t>
  </si>
  <si>
    <t>Zahl BGs Brandenburg</t>
  </si>
  <si>
    <t>Zahl BGs Mecklenburg-Vorpommern</t>
  </si>
  <si>
    <t>Zahl BGs Sachsen</t>
  </si>
  <si>
    <t>Zahl BGs Sachsen-Anhalt</t>
  </si>
  <si>
    <t>Zahl BGs Thüringen</t>
  </si>
  <si>
    <t>Anzahl BG im Leistungsbezug nach SGB II nach Zahl der Personen unter 65 Jahren in der Bedarfsgemeinschaft (1, 2, 3 und 4 oder mehr) und nach West/Ost (10 Kategorien)</t>
  </si>
  <si>
    <t>Zahl BGs mit 1 Person unter 65 (West)</t>
  </si>
  <si>
    <t>Zahl BGs mit 2 Personen unter 65 (West)</t>
  </si>
  <si>
    <t>Zahl BGs mit 3 Personen unter 65 (West)</t>
  </si>
  <si>
    <t>Zahl BGs mit 4 oder mehr Personen unter 65 (West)</t>
  </si>
  <si>
    <t>Zahl BGs mit 1 Person unter 65 (Ost)</t>
  </si>
  <si>
    <t>Zahl BGs mit 2 Personen unter 65 (Ost)</t>
  </si>
  <si>
    <t>Zahl BGs mit 3 Personen unter 65 (Ost)</t>
  </si>
  <si>
    <t>Zahl BGs mit 4 oder mehr Personen unter 65 (Ost)</t>
  </si>
  <si>
    <t>Anzahl BG im Leistungsbezug nach SGB II nach Zahl der Kinder unter 15 Jahren in der Bedarfsgemeinschaft (0, 1, 2, 3, 4 oder mehr) und nach West/Ost (10 Kategorien)</t>
  </si>
  <si>
    <t>Zahl BGs ohne Kinder unter 15 Jahre (West)</t>
  </si>
  <si>
    <t>Zahl BGs mit 1 Kind unter 15 Jahre (West)</t>
  </si>
  <si>
    <t>Zahl BGs mit 2 Kindern unter 15 Jahre (West)</t>
  </si>
  <si>
    <t>Zahl BGs mit 3 Kindern unter 15 Jahre (West)</t>
  </si>
  <si>
    <t>Zahl BGs mit 4 oder mehr Kindern unter 15 Jahre (West)</t>
  </si>
  <si>
    <t>Zahl BGs ohne Kinder unter 15 Jahre (Ost)</t>
  </si>
  <si>
    <t>Zahl BGs mit 1 Kind unter 15 Jahre (Ost)</t>
  </si>
  <si>
    <t>Zahl BGs mit 2 Kindern unter 15 Jahre (Ost)</t>
  </si>
  <si>
    <t>Zahl BGs mit 3 Kindern unter 15 Jahre (Ost)</t>
  </si>
  <si>
    <t>Zahl BGs mit 4 oder mehr Kindern unter 15 Jahre (Ost)</t>
  </si>
  <si>
    <t>Anzahl BG im Leistungsbezug nach SGB II, die aus einer/einem Alleinerziehenden mit Kindern besteht, nach West/Ost (4 Kategorien)</t>
  </si>
  <si>
    <t>Zahl BGs mit einem/einer Alleinerziehenden (West)</t>
  </si>
  <si>
    <t xml:space="preserve">Rest BGs ohne Alleinerziehenden (West) </t>
  </si>
  <si>
    <t xml:space="preserve">Zahl BGs mit einem/einer Alleinerziehenden (Ost) </t>
  </si>
  <si>
    <t>Rest BGs ohne Alleinerziehenden (Ost)</t>
  </si>
  <si>
    <t>1%-Perzentil</t>
  </si>
  <si>
    <t>5%-Perzentil</t>
  </si>
  <si>
    <t>10%-Perzentil</t>
  </si>
  <si>
    <t>25%-Perzentil</t>
  </si>
  <si>
    <t>50%-Perzentil</t>
  </si>
  <si>
    <t>75%-Perzentil</t>
  </si>
  <si>
    <t>90%-Perzentil</t>
  </si>
  <si>
    <t>95%-Perzentil</t>
  </si>
  <si>
    <t>99%-Perzentil</t>
  </si>
  <si>
    <t>Mittelwert</t>
  </si>
  <si>
    <t>Standardabweichung</t>
  </si>
  <si>
    <t>Minimum</t>
  </si>
  <si>
    <t>Maximum</t>
  </si>
  <si>
    <t>Fallzahl</t>
  </si>
  <si>
    <t>Effektivitätsmaß</t>
  </si>
  <si>
    <t>Soll-Werte</t>
  </si>
  <si>
    <t>Anzahl der Haushalte nach Bundesland und BIK-Typ (Schreibweise: "Bundesland.BIK-Typ"; 38 Kategorien)</t>
  </si>
  <si>
    <t>1.1 bis 1.6</t>
  </si>
  <si>
    <t>1.7 bis 1.10</t>
  </si>
  <si>
    <t>2.10</t>
  </si>
  <si>
    <t>3.1 bis 3.5</t>
  </si>
  <si>
    <t>3.7 bis 3.8</t>
  </si>
  <si>
    <t>3.9 bis 3.10</t>
  </si>
  <si>
    <t>4.8 bis 4.10</t>
  </si>
  <si>
    <t>5.2 bis 5.4</t>
  </si>
  <si>
    <t>5.5 bis 5.6</t>
  </si>
  <si>
    <t>5.7 bis 5.8</t>
  </si>
  <si>
    <t>5.9 bis 5.10</t>
  </si>
  <si>
    <t>6.1 bis 6.4</t>
  </si>
  <si>
    <t>6.5 bis 6.8</t>
  </si>
  <si>
    <t>6.9 bis 6.10</t>
  </si>
  <si>
    <t>7.1 bis 7.6</t>
  </si>
  <si>
    <t>7.7 bis 7.10</t>
  </si>
  <si>
    <t>8.1 bis 8.4</t>
  </si>
  <si>
    <t>8.5 bis 8.8</t>
  </si>
  <si>
    <t>8.9 bis 8.10</t>
  </si>
  <si>
    <t>9.1 bis 9.4</t>
  </si>
  <si>
    <t>9.5 bis 9.7</t>
  </si>
  <si>
    <t>9.8 bis 9.9</t>
  </si>
  <si>
    <t>9.10</t>
  </si>
  <si>
    <t>10.3 bis 10.8</t>
  </si>
  <si>
    <t>11.10</t>
  </si>
  <si>
    <t>12.1 bis 12.4</t>
  </si>
  <si>
    <t>12.5 bis 12.7</t>
  </si>
  <si>
    <t>12.9 bis 12.10</t>
  </si>
  <si>
    <t>13.1 bis 13.6</t>
  </si>
  <si>
    <t>13.7 bis 13.9</t>
  </si>
  <si>
    <t>14.1 bis 14.4</t>
  </si>
  <si>
    <t>14.5 bis 14.8</t>
  </si>
  <si>
    <t>14.9 bis 14.10</t>
  </si>
  <si>
    <t>15.1 bis 15.4</t>
  </si>
  <si>
    <t>15.5 bis 15.7</t>
  </si>
  <si>
    <t>15.8 bis 15.9</t>
  </si>
  <si>
    <t>16.1 bis 16.4</t>
  </si>
  <si>
    <t>16.5 bis 16.8</t>
  </si>
  <si>
    <t>Anzahl der Haushalte nach Haushaltsgröße (1, 2, 3, 4, 5 und mehr Personen) und West/Ost (10 Kategorien)</t>
  </si>
  <si>
    <t>Anzahl Haushalte mit 1 Person (West)</t>
  </si>
  <si>
    <t>Anzahl Haushalte mit 2 Personen (West)</t>
  </si>
  <si>
    <t>Anzahl Haushalte mit 3 Personen (West)</t>
  </si>
  <si>
    <t>Anzahl Haushalte mit 4 Personen (West)</t>
  </si>
  <si>
    <t>Anzahl Haushalte mit 5 oder mehr Pers. (West)</t>
  </si>
  <si>
    <t>Anzahl Haushalte mit 1 Person (Ost)</t>
  </si>
  <si>
    <t>Anzahl Haushalte mit 2 Personen (Ost)</t>
  </si>
  <si>
    <t>Anzahl Haushalte mit 3 Personen (Ost)</t>
  </si>
  <si>
    <t>Anzahl Haushalte mit 4 Personen (Ost)</t>
  </si>
  <si>
    <t>Anzahl Haushalte mit 5 oder mehr Pers. (Ost)</t>
  </si>
  <si>
    <t>Anzahl der Haushalte nach „Kinder unter 15 Jahre im Haushalt“ ja/nein und West/Ost (4 Kategorien)</t>
  </si>
  <si>
    <t>Anzahl Haushalte mit Kindern unter 15 Jahren (West)</t>
  </si>
  <si>
    <t>Anzahl Haushalte ohne Kinder unter 15 Jahren (West)</t>
  </si>
  <si>
    <t>Anzahl Haushalte mit Kindern unter 15 Jahren (Ost)</t>
  </si>
  <si>
    <t>Anzahl Haushalte ohne Kinder unter 15 Jahren (Ost)</t>
  </si>
  <si>
    <t xml:space="preserve">Soll-Werte </t>
  </si>
  <si>
    <t>Anzahl der Haushalte nach Haushaltsgröße (1,2,3,4 und 5 oder mehr Personen) und West/Ost (10 Kategorien)</t>
  </si>
  <si>
    <t>Anzahl der Haushalte nach „Kinder unter 15 Jahre im Haushalt“ ja/nein und West/Ost</t>
  </si>
  <si>
    <t>Anzahl der Personen ab 15 Jahre in Bedarfsgemeinschaften im Leistungsbezug nach SGB II nach Bundesländern (16 Kategorien)</t>
  </si>
  <si>
    <t>Zahl Personen in BGs Schleswig-Holstein</t>
  </si>
  <si>
    <t>Zahl Personen in BGs Hamburg</t>
  </si>
  <si>
    <t>Zahl Personen in BGs Niedersachsen</t>
  </si>
  <si>
    <t>Zahl Personen in BGs Bremen</t>
  </si>
  <si>
    <t>Zahl Personen in BGs Nordrhein-Westfalen</t>
  </si>
  <si>
    <t>Zahl Personen in BGs Hessen</t>
  </si>
  <si>
    <t>Zahl Personen in BGs Rheinland-Pfalz</t>
  </si>
  <si>
    <t>Zahl Personen in BGs Baden-Württemberg</t>
  </si>
  <si>
    <t>Zahl Personen in BGs Bayern</t>
  </si>
  <si>
    <t>Zahl Personen in BGs Saarland</t>
  </si>
  <si>
    <t>Zahl Personen in BGs Berlin</t>
  </si>
  <si>
    <t>Zahl Personen in BGs Brandenburg</t>
  </si>
  <si>
    <t>Zahl Personen in BGs Mecklenburg-Vorpommern</t>
  </si>
  <si>
    <t>Zahl Personen in BGs Sachsen</t>
  </si>
  <si>
    <t>Zahl Personen in BGs Sachsen-Anhalt</t>
  </si>
  <si>
    <t>Zahl Personen in BGs Thüringen</t>
  </si>
  <si>
    <t>Anzahl der Personen in Bedarfsgemeinschaften im Leistungsbezug nach SGB II nach Alter (15-24 und 25-64 Jahre; 2 Kategorien)</t>
  </si>
  <si>
    <t>Zahl Personen in BGs im Alter 15-24 Jahre</t>
  </si>
  <si>
    <t>Zahl Personen in BGs im Alter 25-64 Jahre</t>
  </si>
  <si>
    <t>Anzahl der Personen ab 15 Jahre in Bedarfsgemeinschaften im Leistungsbezug nach SGB II nach Geschlecht und nach West/Ost (4 Kategorien)</t>
  </si>
  <si>
    <t>Zahl Männer in BGs (West)</t>
  </si>
  <si>
    <t>Zahl Frauen in BGs (West)</t>
  </si>
  <si>
    <t>Zahl Männer in BGs (Ost)</t>
  </si>
  <si>
    <t>Zahl Frauen in BGs (Ost)</t>
  </si>
  <si>
    <t>Anzahl der Personen ab 15 Jahre in Bedarfsgemeinschaften im Leistungsbezug nach SGB II nach Alleinerziehend ja/nein, nach West/Ost (4 Kategorien)</t>
  </si>
  <si>
    <t>Zahl nicht alleinerziehender Pers. in BGs (West)</t>
  </si>
  <si>
    <t>Zahl Alleinerziehende in BGs (West)</t>
  </si>
  <si>
    <t>Zahl nicht alleinerziehender Pers. in BGs (Ost)</t>
  </si>
  <si>
    <t>Zahl Alleinerziehende in BGs (Ost)</t>
  </si>
  <si>
    <t>Anzahl der Personen ab 15 Jahre in Bedarfsgemeinschaften im Leistungsbezug nach SGB II nach Staatsangehörigkeit (deutsch/nicht deutsch)</t>
  </si>
  <si>
    <t>Zahl nicht deutscher Personen in BGs</t>
  </si>
  <si>
    <t>Zahl deutscher Personen in BGs</t>
  </si>
  <si>
    <t>Anzahl der Personen ab 15 Jahre in Privathaushalten nach Bundesland (16 Kategorien)</t>
  </si>
  <si>
    <t>Zahl Personen in Privathaushalten Schleswig-Holstein</t>
  </si>
  <si>
    <t>Zahl Personen in Privathaushalten Hamburg</t>
  </si>
  <si>
    <t>Zahl Personen in Privathaushalten Niedersachsen</t>
  </si>
  <si>
    <t>Zahl Personen in Privathaushalten Bremen</t>
  </si>
  <si>
    <t>Zahl Personen in Privathaushalten Nordrhein-Westfalen</t>
  </si>
  <si>
    <t>Zahl Personen in Privathaushalten Hessen</t>
  </si>
  <si>
    <t>Zahl Personen in Privathaushalten Rheinland-Pfalz</t>
  </si>
  <si>
    <t>Zahl Personen in Privathaushalten Baden-Württemberg</t>
  </si>
  <si>
    <t>Zahl Personen in Privathaushalten Bayern</t>
  </si>
  <si>
    <t>Zahl Personen in Privathaushalten Saarland</t>
  </si>
  <si>
    <t>Zahl Personen in Privathaushalten Berlin</t>
  </si>
  <si>
    <t>Zahl Personen in Privathaushalten Brandenburg</t>
  </si>
  <si>
    <t>Zahl Personen in Privathaushalten Mecklenburg-Vorpommern</t>
  </si>
  <si>
    <t>Zahl Personen in Privathaushalten Sachsen</t>
  </si>
  <si>
    <t>Zahl Personen in Privathaushalten Sachsen-Anhalt</t>
  </si>
  <si>
    <t>Zahl Personen in Privathaushalten Thüringen</t>
  </si>
  <si>
    <t>Anzahl der Personen ab 15 Jahre in Privathaushalten nach Alter (in 5-Jahres-Klassen), Geschlecht und West/Ost (56 Kategorien)</t>
  </si>
  <si>
    <t>Zahl Männer in PH (West), 15-19 Jahre</t>
  </si>
  <si>
    <t>Zahl Männer in PH (West), 20-24 Jahre</t>
  </si>
  <si>
    <t>Zahl Männer in PH (West), 25-29 Jahre</t>
  </si>
  <si>
    <t>Zahl Männer in PH (West), 30-34 Jahre</t>
  </si>
  <si>
    <t>Zahl Männer in PH (West), 35-39 Jahre</t>
  </si>
  <si>
    <t>Zahl Männer in PH (West), 40-44 Jahre</t>
  </si>
  <si>
    <t>Zahl Männer in PH (West), 45-49 Jahre</t>
  </si>
  <si>
    <t>Zahl Männer in PH (West), 50-54 Jahre</t>
  </si>
  <si>
    <t>Zahl Männer in PH (West), 55-59 Jahre</t>
  </si>
  <si>
    <t>Zahl Männer in PH (West), 60-64 Jahre</t>
  </si>
  <si>
    <t>Zahl Männer in PH (West), 65-69 Jahre</t>
  </si>
  <si>
    <t>Zahl Männer in PH (West), 70-74 Jahre</t>
  </si>
  <si>
    <t>Zahl Männer in PH (West), 75-79 Jahre</t>
  </si>
  <si>
    <t>Zahl Männer in PH (West), 80+ Jahre</t>
  </si>
  <si>
    <t>Zahl Frauen in PH (West), 15-19 Jahre</t>
  </si>
  <si>
    <t>Zahl Frauen in PH (West), 20-24 Jahre</t>
  </si>
  <si>
    <t>Zahl Frauen in PH (West), 25-29 Jahre</t>
  </si>
  <si>
    <t>Zahl Frauen in PH (West), 30-34 Jahre</t>
  </si>
  <si>
    <t>Zahl Frauen in PH (West), 35-39 Jahre</t>
  </si>
  <si>
    <t>Zahl Frauen in PH (West), 40-44 Jahre</t>
  </si>
  <si>
    <t>Zahl Frauen in PH (West), 45-49 Jahre</t>
  </si>
  <si>
    <t>Zahl Frauen in PH (West), 50-54 Jahre</t>
  </si>
  <si>
    <t>Zahl Frauen in PH (West), 55-59 Jahre</t>
  </si>
  <si>
    <t>Zahl Frauen in PH (West), 60-64 Jahre</t>
  </si>
  <si>
    <t>Zahl Frauen in PH (West), 65-69 Jahre</t>
  </si>
  <si>
    <t>Zahl Frauen in PH (West), 70-74 Jahre</t>
  </si>
  <si>
    <t>Zahl Frauen in PH (West), 75-79 Jahre</t>
  </si>
  <si>
    <t>Zahl Frauen in PH (West), 80+ Jahre</t>
  </si>
  <si>
    <t>Zahl Männer in PH (Ost), 15-19 Jahre</t>
  </si>
  <si>
    <t>Zahl Männer in PH (Ost), 20-24 Jahre</t>
  </si>
  <si>
    <t>Zahl Männer in PH (Ost), 25-29 Jahre</t>
  </si>
  <si>
    <t>Zahl Männer in PH (Ost), 30-34 Jahre</t>
  </si>
  <si>
    <t>Zahl Männer in PH (Ost), 35-39 Jahre</t>
  </si>
  <si>
    <t>Zahl Männer in PH (Ost), 40-44 Jahre</t>
  </si>
  <si>
    <t>Zahl Männer in PH (Ost), 45-49 Jahre</t>
  </si>
  <si>
    <t>Zahl Männer in PH (Ost), 50-54 Jahre</t>
  </si>
  <si>
    <t>Zahl Männer in PH (Ost), 55-59 Jahre</t>
  </si>
  <si>
    <t>Zahl Männer in PH (Ost), 60-64 Jahre</t>
  </si>
  <si>
    <t>Zahl Männer in PH (Ost), 65-69 Jahre</t>
  </si>
  <si>
    <t>Zahl Männer in PH (Ost), 70-74 Jahre</t>
  </si>
  <si>
    <t>Zahl Männer in PH (Ost), 75-79 Jahre</t>
  </si>
  <si>
    <t>Zahl Männer in PH (Ost), 80+ Jahre</t>
  </si>
  <si>
    <t>Zahl Frauen in PH (Ost), 15-19 Jahre</t>
  </si>
  <si>
    <t>Zahl Frauen in PH (Ost), 20-24 Jahre</t>
  </si>
  <si>
    <t>Zahl Frauen in PH (Ost), 25-29 Jahre</t>
  </si>
  <si>
    <t>Zahl Frauen in PH (Ost), 30-34 Jahre</t>
  </si>
  <si>
    <t>Zahl Frauen in PH (Ost), 35-39 Jahre</t>
  </si>
  <si>
    <t>Zahl Frauen in PH (Ost), 40-44 Jahre</t>
  </si>
  <si>
    <t>Zahl Frauen in PH (Ost), 45-49 Jahre</t>
  </si>
  <si>
    <t>Zahl Frauen in PH (Ost), 50-54 Jahre</t>
  </si>
  <si>
    <t>Zahl Frauen in PH (Ost), 55-59 Jahre</t>
  </si>
  <si>
    <t>Zahl Frauen in PH (Ost), 60-64 Jahre</t>
  </si>
  <si>
    <t>Zahl Frauen in PH (Ost), 65-69 Jahre</t>
  </si>
  <si>
    <t>Zahl Frauen in PH (Ost), 70-74 Jahre</t>
  </si>
  <si>
    <t>Zahl Frauen in PH (Ost), 75-79 Jahre</t>
  </si>
  <si>
    <t>Zahl Frauen in PH (Ost), 80+ Jahre</t>
  </si>
  <si>
    <t>Anzahl der Personen ab 15 Jahre in Privathaushalten nach Haushaltsgröße (1, 2, 3, 4, 5 oder mehr Personen) und West/Ost (10 Kategorien)</t>
  </si>
  <si>
    <t>Zahl Personen in PH mit 1 Person (West)</t>
  </si>
  <si>
    <t>Zahl Personen in PH mit 2 Personen (West)</t>
  </si>
  <si>
    <t>Zahl Personen in PH mit 3 Personen (West)</t>
  </si>
  <si>
    <t>Zahl Personen in PH mit 4 Personen (West)</t>
  </si>
  <si>
    <t>Zahl Personen in PH mit 5 oder mehr Personen (West)</t>
  </si>
  <si>
    <t>Zahl Personen in PH mit 1 Person (Ost)</t>
  </si>
  <si>
    <t>Zahl Personen in PH mit 2 Personen (Ost)</t>
  </si>
  <si>
    <t>Zahl Personen in PH mit 3 Personen (Ost)</t>
  </si>
  <si>
    <t>Zahl Personen in PH mit 4 Personen (Ost)</t>
  </si>
  <si>
    <t>Zahl Personen in PH mit 5 oder mehr Personen (Ost)</t>
  </si>
  <si>
    <t>Anzahl der Personen ab 15 Jahre in Privathaushalten nach höchstem Schulabschluss und West/Ost (10 Kategorien)</t>
  </si>
  <si>
    <t>Zahl Personen in PH mit höchstem Schulabschluss: noch Schüler (West)</t>
  </si>
  <si>
    <t>Zahl Personen in PH mit höchstem Schulabschluss: ohne Abschluss (West)</t>
  </si>
  <si>
    <t>Zahl Personen in PH mit höchstem Schulabschluss: Hauptschule (West)</t>
  </si>
  <si>
    <t>Zahl Personen in PH mit höchstem Schulabschluss: Realschule/POS (West)</t>
  </si>
  <si>
    <t>Zahl Personen in PH mit höchstem Schulabschluss:(Fach-)Hochschulreife (West)</t>
  </si>
  <si>
    <t>Zahl Personen in PH mit höchstem Schulabschluss: noch Schüler (Ost)</t>
  </si>
  <si>
    <t>Zahl Personen in PH mit höchstem Schulabschluss: ohne Abschluss (Ost)</t>
  </si>
  <si>
    <t>Zahl Personen in PH mit höchstem Schulabschluss: Hauptschule (Ost)</t>
  </si>
  <si>
    <t>Zahl Personen in PH mit höchstem Schulabschluss: Realschule/POS (Ost)</t>
  </si>
  <si>
    <t>Zahl Personen in PH mit höchstem Schulabschluss: (Fach) Hochschulreife (Ost)</t>
  </si>
  <si>
    <t>Anzahl der Personen ab 15 Jahre in Privathaushalten nach Familienstand und West/Ost (8 Kategorien)</t>
  </si>
  <si>
    <t>Zahl Personen in PH mit Familienstand: ledig (West)</t>
  </si>
  <si>
    <t>Zahl Personen in PH mit Familienstand: verheiratet, eingetragene Lebensgemeinschaft. (West)</t>
  </si>
  <si>
    <t>Zahl Personen in PH mit Familienstand: geschieden (West)</t>
  </si>
  <si>
    <t>Zahl Personen in PH mit Familienstand: verwitwet (West)</t>
  </si>
  <si>
    <t xml:space="preserve">Zahl Personen in PH mit Familienstand: ledig (Ost) </t>
  </si>
  <si>
    <t>Zahl Personen in PH mit Familienstand: verheiratet, eingetragene Lebensgemeinschaft. (Ost)</t>
  </si>
  <si>
    <t>Zahl Personen in PH mit Familienstand: geschieden (Ost)</t>
  </si>
  <si>
    <t>Zahl Personen in PH mit Familienstand: verwitwet (Ost)</t>
  </si>
  <si>
    <t>Anzahl der Personen ab 15 Jahre in Privathaushalten nach Staatsangehörigkeit</t>
  </si>
  <si>
    <t>Zahl nicht deutscher Personen in PH</t>
  </si>
  <si>
    <t>Zahl deutscher Personen in PH</t>
  </si>
  <si>
    <t>Arbeitslose inkl. Maßnahmen­teilnehmer West/Ost</t>
  </si>
  <si>
    <t>Zahl nicht arbeitsloser Pers. (West)</t>
  </si>
  <si>
    <t>Zahl Arbeitslose inkl. Maßnahmenteilnehmer (West)</t>
  </si>
  <si>
    <t>Zahl nicht arbeitsloser Pers. (Ost)</t>
  </si>
  <si>
    <t>Zahl Arbeitslose inkl. Maßnahmenteilnehmer (Ost)</t>
  </si>
  <si>
    <t>Sozialversicherungspflichtig beschäftigt West/Ost</t>
  </si>
  <si>
    <t>Nicht-Sozialversicherungspflichtig beschäftigte Pers. (West)</t>
  </si>
  <si>
    <t>Sozialversicherungspflichtig beschäftigte Pers. (West)</t>
  </si>
  <si>
    <t>Nicht-Sozialversicherungspflichtig beschäftigte Pers. (Ost)</t>
  </si>
  <si>
    <t>Sozialversicherungspflichtig beschäftigte Pers. (Ost)</t>
  </si>
  <si>
    <t>Anzahl der Personen ab 15 Jahre in Bedarfsgemeinschaften im Leistungsbezug nach SGB II nach Alleiner­ziehend ja/nein und nach West/Ost (4 Kategorien)</t>
  </si>
  <si>
    <t>Zahl nicht alleinerziehende Pers. in BGs (West)</t>
  </si>
  <si>
    <t>Zahl nicht alleinerziehende Pers. in BGs (Ost)</t>
  </si>
  <si>
    <t>Anzahl der Personen ab 15 Jahre in Bedarfsgemeinschaften im Leistungsbezug nach SGB II nach Staatsangehörigkeit (deutsch/nicht deutsch; 2 Kategorien)</t>
  </si>
  <si>
    <t>Themen und Merkmalsgruppen</t>
  </si>
  <si>
    <t>Soziodemographische Merkmale:</t>
  </si>
  <si>
    <t>Beschäftigungsbezogene Merkmale:</t>
  </si>
  <si>
    <t>Merkmale zum Leistungsbezug:</t>
  </si>
  <si>
    <r>
      <t>ALG I</t>
    </r>
    <r>
      <rPr>
        <sz val="10"/>
        <color theme="1"/>
        <rFont val="Arial"/>
        <family val="2"/>
      </rPr>
      <t>: Beginn und Ende der Leistungsbezugsepisode(n) seit 01/2005 (nur Welle 1); Informationen zu ALG I-Bezugszeiten im Rahmen gemeldeter Arbeitslosigkeiten seit 01/2005 (ab Welle 2); Höhe der Leistung; Beendigungsgrund;</t>
    </r>
  </si>
  <si>
    <r>
      <t>Maßnahmenteilnahme</t>
    </r>
    <r>
      <rPr>
        <sz val="10"/>
        <color theme="1"/>
        <rFont val="Arial"/>
        <family val="2"/>
      </rPr>
      <t>: Maßnahmentyp; Beginn und Ende der Maßnahme; Indikator vorzeitige Beendigung; Gründe für vorzeitige Beendigung; Art Maßnahmenzugang; Maßnahmenbewertung; Arbeitszeit in Maßnahme; Vergleich der Tätigkeit zu regulärer Beschäftigung; Branche; ab Welle 4 nur noch Ein-Euro-Job;</t>
    </r>
  </si>
  <si>
    <t>Subjektive Indikatoren:</t>
  </si>
  <si>
    <t>Untersuchungseinheiten</t>
  </si>
  <si>
    <r>
      <t>Personen und Haushalte mit ALG II – Leistungsbezug in 7/2006 (</t>
    </r>
    <r>
      <rPr>
        <b/>
        <sz val="11"/>
        <color theme="1"/>
        <rFont val="Arial"/>
        <family val="2"/>
      </rPr>
      <t>Sample I</t>
    </r>
    <r>
      <rPr>
        <sz val="10"/>
        <color theme="1"/>
        <rFont val="Arial"/>
        <family val="2"/>
      </rPr>
      <t>)</t>
    </r>
  </si>
  <si>
    <r>
      <t>Personen und Haushalte der Wohnbevölkerung der BRD (</t>
    </r>
    <r>
      <rPr>
        <b/>
        <sz val="11"/>
        <color theme="1"/>
        <rFont val="Arial"/>
        <family val="2"/>
      </rPr>
      <t>Sample II</t>
    </r>
    <r>
      <rPr>
        <sz val="10"/>
        <color theme="1"/>
        <rFont val="Arial"/>
        <family val="2"/>
      </rPr>
      <t>)</t>
    </r>
  </si>
  <si>
    <r>
      <t>Personen und Haushalte mit ALG II – Leistungsbezug in 7/2007 aber ohne Bezug in 7/2006 (</t>
    </r>
    <r>
      <rPr>
        <b/>
        <sz val="11"/>
        <color theme="1"/>
        <rFont val="Arial"/>
        <family val="2"/>
      </rPr>
      <t>Sample III; Zugangsstichprobe 1</t>
    </r>
    <r>
      <rPr>
        <sz val="10"/>
        <color theme="1"/>
        <rFont val="Arial"/>
        <family val="2"/>
      </rPr>
      <t>)</t>
    </r>
  </si>
  <si>
    <r>
      <t>Personen und Haushalte mit ALG II – Leistungsbezug in 7/2008 aber ohne Bezug in 7/2006 oder 7/2007 (</t>
    </r>
    <r>
      <rPr>
        <b/>
        <sz val="11"/>
        <color theme="1"/>
        <rFont val="Arial"/>
        <family val="2"/>
      </rPr>
      <t>Sample IV; Zugangsstichprobe 2</t>
    </r>
    <r>
      <rPr>
        <sz val="10"/>
        <color theme="1"/>
        <rFont val="Arial"/>
        <family val="2"/>
      </rPr>
      <t>)</t>
    </r>
  </si>
  <si>
    <r>
      <t>Personen und Haushalte mit ALG II – Leistungsbezug in 7/2009 aber ohne Bezug in 7/2006, 7/2007 oder 7/2008 (</t>
    </r>
    <r>
      <rPr>
        <b/>
        <sz val="11"/>
        <color theme="1"/>
        <rFont val="Arial"/>
        <family val="2"/>
      </rPr>
      <t>Sample V; Zugangsstichprobe 3</t>
    </r>
    <r>
      <rPr>
        <sz val="10"/>
        <color theme="1"/>
        <rFont val="Arial"/>
        <family val="2"/>
      </rPr>
      <t>)</t>
    </r>
  </si>
  <si>
    <r>
      <t>Personen und Haushalte der Wohnbevölkerung der BRD (</t>
    </r>
    <r>
      <rPr>
        <b/>
        <sz val="11"/>
        <color theme="1"/>
        <rFont val="Arial"/>
        <family val="2"/>
      </rPr>
      <t>Sample VI, Bestandsauffrischung/ Aufstockungsstichprobe</t>
    </r>
    <r>
      <rPr>
        <sz val="10"/>
        <color theme="1"/>
        <rFont val="Arial"/>
        <family val="2"/>
      </rPr>
      <t>)</t>
    </r>
  </si>
  <si>
    <r>
      <t>Personen und Haushalte mit ALG II – Leistungsbezug in 7/2010 (</t>
    </r>
    <r>
      <rPr>
        <b/>
        <sz val="11"/>
        <color theme="1"/>
        <rFont val="Arial"/>
        <family val="2"/>
      </rPr>
      <t>Sample VII, Bestandsauffrischung/ Aufstockungsstichprobe</t>
    </r>
    <r>
      <rPr>
        <sz val="10"/>
        <color theme="1"/>
        <rFont val="Arial"/>
        <family val="2"/>
      </rPr>
      <t>)</t>
    </r>
  </si>
  <si>
    <r>
      <t>Personen und Haushalte mit ALG II – Leistungsbezug in 7/2010 aber ohne Bezug in 7/2006, 7/2007, 7/2008 oder 7/2009 (</t>
    </r>
    <r>
      <rPr>
        <b/>
        <sz val="11"/>
        <color theme="1"/>
        <rFont val="Arial"/>
        <family val="2"/>
      </rPr>
      <t>Sample VIII; Zugangsstichprobe 4</t>
    </r>
    <r>
      <rPr>
        <sz val="10"/>
        <color theme="1"/>
        <rFont val="Arial"/>
        <family val="2"/>
      </rPr>
      <t>)</t>
    </r>
  </si>
  <si>
    <r>
      <t>Personen und Haushalte mit ALG II – Leistungsbezug in 7/2011 aber ohne Bezug in 7/2006, 7/2007, 7/2008, 7/2009 oder 7/2010 (</t>
    </r>
    <r>
      <rPr>
        <b/>
        <sz val="11"/>
        <color theme="1"/>
        <rFont val="Arial"/>
        <family val="2"/>
      </rPr>
      <t>Sample IX; Zugangsstichprobe 5</t>
    </r>
    <r>
      <rPr>
        <sz val="10"/>
        <color theme="1"/>
        <rFont val="Arial"/>
        <family val="2"/>
      </rPr>
      <t>)</t>
    </r>
  </si>
  <si>
    <r>
      <t>Personen und Haushalte mit ALG II – Leistungsbezug in 7/2012 aber ohne Bezug in 7/2006, 7/2007, 7/2008, 7/2009, 7/2010 oder 7/2011 (</t>
    </r>
    <r>
      <rPr>
        <b/>
        <sz val="11"/>
        <color theme="1"/>
        <rFont val="Arial"/>
        <family val="2"/>
      </rPr>
      <t>Sample X; Zugangsstichprobe 6</t>
    </r>
    <r>
      <rPr>
        <sz val="10"/>
        <color theme="1"/>
        <rFont val="Arial"/>
        <family val="2"/>
      </rPr>
      <t>)</t>
    </r>
  </si>
  <si>
    <r>
      <t>Personen und Haushalte mit ALG II – Leistungsbezug in 7/2013 aber ohne Bezug in 7/2006, 7/2007, 7/2008, 7/2009, 7/2010, 7/2011 oder 7/2012 (</t>
    </r>
    <r>
      <rPr>
        <b/>
        <sz val="11"/>
        <color theme="1"/>
        <rFont val="Arial"/>
        <family val="2"/>
      </rPr>
      <t>Sample XI; Zugangsstichprobe 7</t>
    </r>
    <r>
      <rPr>
        <sz val="10"/>
        <color theme="1"/>
        <rFont val="Arial"/>
        <family val="2"/>
      </rPr>
      <t>)</t>
    </r>
  </si>
  <si>
    <r>
      <t>Personen und Haushalte mit ALG II – Leistungsbezug in 7/2014 aber ohne Bezug in 7/2006, 7/2007, 7/2008, 7/2009, 7/2010, 7/2011, 7/2012 oder 7/2013 (</t>
    </r>
    <r>
      <rPr>
        <b/>
        <sz val="11"/>
        <color theme="1"/>
        <rFont val="Arial"/>
        <family val="2"/>
      </rPr>
      <t>Sample XII; Zugangsstichprobe 8</t>
    </r>
    <r>
      <rPr>
        <sz val="10"/>
        <color theme="1"/>
        <rFont val="Arial"/>
        <family val="2"/>
      </rPr>
      <t>)</t>
    </r>
  </si>
  <si>
    <r>
      <t>Personen und Haushalte mit ALG II – Leistungsbezug in 7/2015 aber ohne Bezug in 7/2006, 7/2007, 7/2008, 7/2009, 7/2010, 7/2011, 7/2012, 7/2013 oder 7/2014 (</t>
    </r>
    <r>
      <rPr>
        <b/>
        <sz val="11"/>
        <color theme="1"/>
        <rFont val="Arial"/>
        <family val="2"/>
      </rPr>
      <t>Sample XIII; Zugangsstichprobe 9</t>
    </r>
    <r>
      <rPr>
        <sz val="10"/>
        <color theme="1"/>
        <rFont val="Arial"/>
        <family val="2"/>
      </rPr>
      <t>)</t>
    </r>
  </si>
  <si>
    <r>
      <t>Personen und Haushalte mit ALG II – Leistungsbezug in 7/2015 und syrischer/ irakischer Nationalität (</t>
    </r>
    <r>
      <rPr>
        <b/>
        <sz val="11"/>
        <color theme="1"/>
        <rFont val="Arial"/>
        <family val="2"/>
      </rPr>
      <t>Sample XIV; Zugangsstichprobe 10</t>
    </r>
    <r>
      <rPr>
        <sz val="10"/>
        <color theme="1"/>
        <rFont val="Arial"/>
        <family val="2"/>
      </rPr>
      <t>)</t>
    </r>
  </si>
  <si>
    <r>
      <t>Personen und Haushalte der Wohnbevölkerung der BRD (</t>
    </r>
    <r>
      <rPr>
        <b/>
        <sz val="11"/>
        <color theme="1"/>
        <rFont val="Arial"/>
        <family val="2"/>
      </rPr>
      <t>Sample XV, Bestandsauffrischung/ Aufstockungsstichprobe</t>
    </r>
    <r>
      <rPr>
        <sz val="10"/>
        <color theme="1"/>
        <rFont val="Arial"/>
        <family val="2"/>
      </rPr>
      <t>)</t>
    </r>
  </si>
  <si>
    <r>
      <t>Personen und Haushalte mit ALG II – Leistungsbezug in 7/2016 aber ohne Bezug in 7/2006, 7/2007, 7/2008, 7/2009, 7/2010, 7/2011, 7/2012, 7/2013, 7/2014 oder 7/2015 (</t>
    </r>
    <r>
      <rPr>
        <b/>
        <sz val="11"/>
        <color theme="1"/>
        <rFont val="Arial"/>
        <family val="2"/>
      </rPr>
      <t>Sample XVI; Zugangsstichprobe 11</t>
    </r>
    <r>
      <rPr>
        <sz val="10"/>
        <color theme="1"/>
        <rFont val="Arial"/>
        <family val="2"/>
      </rPr>
      <t>)</t>
    </r>
  </si>
  <si>
    <r>
      <t>Personen und Haushalte mit ALG II – Leistungsbezug in 7/2016 aber ohne Bezug in 7/2015 und syrischer/ irakischer Nationalität (</t>
    </r>
    <r>
      <rPr>
        <b/>
        <sz val="11"/>
        <color theme="1"/>
        <rFont val="Arial"/>
        <family val="2"/>
      </rPr>
      <t>Sample XVII; Zugangsstichprobe 12</t>
    </r>
    <r>
      <rPr>
        <sz val="10"/>
        <color theme="1"/>
        <rFont val="Arial"/>
        <family val="2"/>
      </rPr>
      <t>)</t>
    </r>
  </si>
  <si>
    <t>Anmerkung: Befragung von Personen ab 65 Jahre nur mittels eines Kurzfragebogens</t>
  </si>
  <si>
    <t xml:space="preserve">Feldzeit </t>
  </si>
  <si>
    <r>
      <rPr>
        <b/>
        <sz val="11"/>
        <color theme="1"/>
        <rFont val="Arial"/>
        <family val="2"/>
      </rPr>
      <t>Welle 1:</t>
    </r>
    <r>
      <rPr>
        <sz val="10"/>
        <color theme="1"/>
        <rFont val="Arial"/>
        <family val="2"/>
      </rPr>
      <t xml:space="preserve"> Dezember 2006-Juni 2007</t>
    </r>
  </si>
  <si>
    <r>
      <rPr>
        <b/>
        <sz val="11"/>
        <color theme="1"/>
        <rFont val="Arial"/>
        <family val="2"/>
      </rPr>
      <t>Welle 2:</t>
    </r>
    <r>
      <rPr>
        <sz val="10"/>
        <color theme="1"/>
        <rFont val="Arial"/>
        <family val="2"/>
      </rPr>
      <t xml:space="preserve"> Dezember 2007-Juli 2008</t>
    </r>
  </si>
  <si>
    <r>
      <rPr>
        <b/>
        <sz val="11"/>
        <color theme="1"/>
        <rFont val="Arial"/>
        <family val="2"/>
      </rPr>
      <t>Welle 3:</t>
    </r>
    <r>
      <rPr>
        <sz val="10"/>
        <color theme="1"/>
        <rFont val="Arial"/>
        <family val="2"/>
      </rPr>
      <t xml:space="preserve"> Dezember 2008-August 2009</t>
    </r>
  </si>
  <si>
    <r>
      <rPr>
        <b/>
        <sz val="11"/>
        <color theme="1"/>
        <rFont val="Arial"/>
        <family val="2"/>
      </rPr>
      <t>Welle 4:</t>
    </r>
    <r>
      <rPr>
        <sz val="10"/>
        <color theme="1"/>
        <rFont val="Arial"/>
        <family val="2"/>
      </rPr>
      <t xml:space="preserve"> Februar 2010-September 2010</t>
    </r>
  </si>
  <si>
    <r>
      <rPr>
        <b/>
        <sz val="11"/>
        <color theme="1"/>
        <rFont val="Arial"/>
        <family val="2"/>
      </rPr>
      <t>Welle 5:</t>
    </r>
    <r>
      <rPr>
        <sz val="10"/>
        <color theme="1"/>
        <rFont val="Arial"/>
        <family val="2"/>
      </rPr>
      <t xml:space="preserve"> Februar 2011-September 2011</t>
    </r>
  </si>
  <si>
    <r>
      <rPr>
        <b/>
        <sz val="11"/>
        <color theme="1"/>
        <rFont val="Arial"/>
        <family val="2"/>
      </rPr>
      <t>Welle 6:</t>
    </r>
    <r>
      <rPr>
        <sz val="10"/>
        <color theme="1"/>
        <rFont val="Arial"/>
        <family val="2"/>
      </rPr>
      <t xml:space="preserve"> Februar 2012-September 2012</t>
    </r>
  </si>
  <si>
    <r>
      <rPr>
        <b/>
        <sz val="11"/>
        <color theme="1"/>
        <rFont val="Arial"/>
        <family val="2"/>
      </rPr>
      <t>Welle 7:</t>
    </r>
    <r>
      <rPr>
        <sz val="10"/>
        <color theme="1"/>
        <rFont val="Arial"/>
        <family val="2"/>
      </rPr>
      <t xml:space="preserve"> Februar 2013-September 2013</t>
    </r>
  </si>
  <si>
    <r>
      <rPr>
        <b/>
        <sz val="11"/>
        <color theme="1"/>
        <rFont val="Arial"/>
        <family val="2"/>
      </rPr>
      <t>Welle 8:</t>
    </r>
    <r>
      <rPr>
        <sz val="10"/>
        <color theme="1"/>
        <rFont val="Arial"/>
        <family val="2"/>
      </rPr>
      <t xml:space="preserve"> Februar 2014-September 2014</t>
    </r>
  </si>
  <si>
    <r>
      <rPr>
        <b/>
        <sz val="11"/>
        <color theme="1"/>
        <rFont val="Arial"/>
        <family val="2"/>
      </rPr>
      <t>Welle 9:</t>
    </r>
    <r>
      <rPr>
        <sz val="10"/>
        <color theme="1"/>
        <rFont val="Arial"/>
        <family val="2"/>
      </rPr>
      <t xml:space="preserve"> Februar 2015-September 2015</t>
    </r>
  </si>
  <si>
    <r>
      <rPr>
        <b/>
        <sz val="11"/>
        <color theme="1"/>
        <rFont val="Arial"/>
        <family val="2"/>
      </rPr>
      <t>Welle 10:</t>
    </r>
    <r>
      <rPr>
        <sz val="10"/>
        <color theme="1"/>
        <rFont val="Arial"/>
        <family val="2"/>
      </rPr>
      <t xml:space="preserve"> Februar 2016–September 2016</t>
    </r>
  </si>
  <si>
    <r>
      <rPr>
        <b/>
        <sz val="11"/>
        <color theme="1"/>
        <rFont val="Arial"/>
        <family val="2"/>
      </rPr>
      <t>Welle 11</t>
    </r>
    <r>
      <rPr>
        <sz val="10"/>
        <color theme="1"/>
        <rFont val="Arial"/>
        <family val="2"/>
      </rPr>
      <t>: Februar 2017-Oktober 2017</t>
    </r>
  </si>
  <si>
    <t>Zeitraum und Zeitbezug</t>
  </si>
  <si>
    <t>Zeitraum</t>
  </si>
  <si>
    <r>
      <rPr>
        <b/>
        <sz val="11"/>
        <color theme="1"/>
        <rFont val="Arial"/>
        <family val="2"/>
      </rPr>
      <t>Welle 1:</t>
    </r>
    <r>
      <rPr>
        <sz val="10"/>
        <color theme="1"/>
        <rFont val="Arial"/>
        <family val="2"/>
      </rPr>
      <t xml:space="preserve"> Feldzeit sowie Spelldaten retrospektiv ab 01/2005</t>
    </r>
  </si>
  <si>
    <r>
      <rPr>
        <b/>
        <sz val="11"/>
        <color theme="1"/>
        <rFont val="Arial"/>
        <family val="2"/>
      </rPr>
      <t>Welle 2:</t>
    </r>
    <r>
      <rPr>
        <sz val="10"/>
        <color theme="1"/>
        <rFont val="Arial"/>
        <family val="2"/>
      </rPr>
      <t xml:space="preserve"> Feldzeit sowie Spelldaten retrospektiv ab 01/2005  bzw. jeweiligem Referenzzeitraum des Spelltyps</t>
    </r>
  </si>
  <si>
    <r>
      <rPr>
        <b/>
        <sz val="11"/>
        <color theme="1"/>
        <rFont val="Arial"/>
        <family val="2"/>
      </rPr>
      <t>Welle 3:</t>
    </r>
    <r>
      <rPr>
        <sz val="10"/>
        <color theme="1"/>
        <rFont val="Arial"/>
        <family val="2"/>
      </rPr>
      <t xml:space="preserve"> Feldzeit sowie Spelldaten retrospektiv ab 01/2006  bzw. jeweiligem Referenzzeitraum des Spelltyps</t>
    </r>
  </si>
  <si>
    <r>
      <rPr>
        <b/>
        <sz val="11"/>
        <color theme="1"/>
        <rFont val="Arial"/>
        <family val="2"/>
      </rPr>
      <t>Welle 4:</t>
    </r>
    <r>
      <rPr>
        <sz val="10"/>
        <color theme="1"/>
        <rFont val="Arial"/>
        <family val="2"/>
      </rPr>
      <t xml:space="preserve"> Feldzeit sowie Spelldaten retrospektiv ab 01/2008 bzw. jeweiligem Referenzzeitraum des Spelltyps</t>
    </r>
  </si>
  <si>
    <r>
      <rPr>
        <b/>
        <sz val="11"/>
        <color theme="1"/>
        <rFont val="Arial"/>
        <family val="2"/>
      </rPr>
      <t>Welle 5:</t>
    </r>
    <r>
      <rPr>
        <sz val="10"/>
        <color theme="1"/>
        <rFont val="Arial"/>
        <family val="2"/>
      </rPr>
      <t xml:space="preserve"> Feldzeit sowie Spelldaten retrospektiv ab 01/2009 bzw. jeweiligem Referenzzeitraum des Spelltyps</t>
    </r>
  </si>
  <si>
    <r>
      <rPr>
        <b/>
        <sz val="11"/>
        <color theme="1"/>
        <rFont val="Arial"/>
        <family val="2"/>
      </rPr>
      <t>Welle 6:</t>
    </r>
    <r>
      <rPr>
        <sz val="10"/>
        <color theme="1"/>
        <rFont val="Arial"/>
        <family val="2"/>
      </rPr>
      <t xml:space="preserve"> Feldzeit sowie Spelldaten retrospektiv ab 01/2010 bzw. jeweiligem Referenzzeitraum des Spelltyps</t>
    </r>
  </si>
  <si>
    <r>
      <rPr>
        <b/>
        <sz val="11"/>
        <color theme="1"/>
        <rFont val="Arial"/>
        <family val="2"/>
      </rPr>
      <t>Welle 7:</t>
    </r>
    <r>
      <rPr>
        <sz val="10"/>
        <color theme="1"/>
        <rFont val="Arial"/>
        <family val="2"/>
      </rPr>
      <t xml:space="preserve"> Feldzeit sowie Spelldaten retrospektiv ab 01/2011 bzw. jeweiligem Referenzzeitraum des Spelltyps</t>
    </r>
  </si>
  <si>
    <r>
      <rPr>
        <b/>
        <sz val="11"/>
        <color theme="1"/>
        <rFont val="Arial"/>
        <family val="2"/>
      </rPr>
      <t>Welle 8:</t>
    </r>
    <r>
      <rPr>
        <sz val="10"/>
        <color theme="1"/>
        <rFont val="Arial"/>
        <family val="2"/>
      </rPr>
      <t xml:space="preserve"> Feldzeit sowie Spelldaten retrospektiv ab 01/2012 bzw. jeweiligem Referenzzeitraum des Spelltyps</t>
    </r>
  </si>
  <si>
    <r>
      <rPr>
        <b/>
        <sz val="11"/>
        <color theme="1"/>
        <rFont val="Arial"/>
        <family val="2"/>
      </rPr>
      <t>Welle 9:</t>
    </r>
    <r>
      <rPr>
        <sz val="10"/>
        <color theme="1"/>
        <rFont val="Arial"/>
        <family val="2"/>
      </rPr>
      <t xml:space="preserve"> Feldzeit sowie Spelldaten retrospektiv ab 01/2013 bzw. jeweiligem Referenzzeitraum des Spelltyps</t>
    </r>
  </si>
  <si>
    <r>
      <rPr>
        <b/>
        <sz val="11"/>
        <color theme="1"/>
        <rFont val="Arial"/>
        <family val="2"/>
      </rPr>
      <t>Welle 10:</t>
    </r>
    <r>
      <rPr>
        <sz val="10"/>
        <color theme="1"/>
        <rFont val="Arial"/>
        <family val="2"/>
      </rPr>
      <t xml:space="preserve"> Feldzeit sowie Spelldaten reprospektiv ab 01/2014 bzw. jeweiligen Referenzzeitraum des Spelltyps</t>
    </r>
  </si>
  <si>
    <r>
      <rPr>
        <b/>
        <sz val="11"/>
        <color theme="1"/>
        <rFont val="Arial"/>
        <family val="2"/>
      </rPr>
      <t>Welle 11:</t>
    </r>
    <r>
      <rPr>
        <sz val="10"/>
        <color theme="1"/>
        <rFont val="Arial"/>
        <family val="2"/>
      </rPr>
      <t xml:space="preserve"> Feldzeit sowie Spelldaten reprospektiv ab 01/2015 bzw. jeweiligen Referenzzeitraum des Spelltyps</t>
    </r>
  </si>
  <si>
    <t>Zeitbezug</t>
  </si>
  <si>
    <t>Wiederholungsbefragung (Haushaltspanel)</t>
  </si>
  <si>
    <t>Regionale Gliederung und Gebietsstand</t>
  </si>
  <si>
    <t>Regionale Gliederung</t>
  </si>
  <si>
    <t>Bundesland, Ost/West</t>
  </si>
  <si>
    <t>(Weitere regionale Informationen sind vorhanden, aber aus Datenschutzgründen nicht im Scientific Use File enthalten. Detaillierte Informationen hierzu auf Anfrage)</t>
  </si>
  <si>
    <t>Gebietsstand</t>
  </si>
  <si>
    <t>Zum Befragungszeitpunkt</t>
  </si>
  <si>
    <t>Erhebungsdesign</t>
  </si>
  <si>
    <t>Ursprungsstichprobe Welle 1:</t>
  </si>
  <si>
    <t>Zweistufige Zufallsstichprobe mit zwei Teilpopulationen</t>
  </si>
  <si>
    <r>
      <rPr>
        <u/>
        <sz val="11"/>
        <color theme="1"/>
        <rFont val="Arial"/>
        <family val="2"/>
      </rPr>
      <t>1. Stufe</t>
    </r>
    <r>
      <rPr>
        <sz val="10"/>
        <color theme="1"/>
        <rFont val="Arial"/>
        <family val="2"/>
      </rPr>
      <t>: Auswahl von 300 Postleitzahlbezirken als Primary Sampling Unit (PSU) für beide Teilstichproben. Die Ziehungswahrscheinlichkeit der einzelnen Postleitzahlbezirke hing dabei von der jeweiligen Größe (im Sinne der Einwohnerzahl) ab (probability proportional to size/pps).</t>
    </r>
  </si>
  <si>
    <r>
      <rPr>
        <u/>
        <sz val="11"/>
        <color theme="1"/>
        <rFont val="Arial"/>
        <family val="2"/>
      </rPr>
      <t>2. Stufe, Sample I:</t>
    </r>
    <r>
      <rPr>
        <sz val="10"/>
        <color theme="1"/>
        <rFont val="Arial"/>
        <family val="2"/>
      </rPr>
      <t xml:space="preserve"> Ziehung von Bedarfsgemeinschaften aus den Registerdaten der Bundesagentur für Arbeit. Die Zahl der pro PSU gezogenen Bruttostichprobe war abhängig von der „Größe“ der PSU im Sinne des relativen Anteils der Leistungsempfänger im jeweiligen Postleitzahlbezirk (probability proportional to size/pps). Die durchschnittliche Größe der Bruttostichprobe betrug N=100 pro Postleitzahlbezirk.</t>
    </r>
  </si>
  <si>
    <r>
      <rPr>
        <u/>
        <sz val="11"/>
        <color theme="1"/>
        <rFont val="Arial"/>
        <family val="2"/>
      </rPr>
      <t>2. Stufe, Sample II</t>
    </r>
    <r>
      <rPr>
        <sz val="10"/>
        <color theme="1"/>
        <rFont val="Arial"/>
        <family val="2"/>
      </rPr>
      <t>: Bei Sample II wurde zunächst eine Gebäudestichprobe aus einer kommerziellen Datenbank (Microm mosaic) gezogen. Diese wurde nach einem in der Datenbank enthaltenen Schichtindex im Verhältnis 4:2:1 für Haushalte mit niedrigem, mittlerem bzw. hohem Status geschichtet. Die ausgewählten Gebäude wurden durch einen Interviewer des Erhebungsinstituts begangen. Handelte es sich um Gebäude mit mehreren Parteien, wurden diese notiert und anschließend wurde im Erhebungsinstitut ein zu befragender Haushalt ausgewählt. Die Bruttostichprobe umfasste dabei N=100 Haushalte pro Postleitzahlbezirk.</t>
    </r>
  </si>
  <si>
    <t>Zugangsstichprobe 1 für Sample I in Welle 2:</t>
  </si>
  <si>
    <t>Zusätzlich zur Fortführung des für Welle 1 gezogenen Samples I wurde in der zweiten Welle eine Auffrischungsstichprobe aus den Registerdaten der Bundesagentur für Arbeit gezogen. Dabei wurden Bedarfsgemeinschaften ausgewählt, die im Juli 2007, aber nicht im Juli 2006 Arbeitslosengeld II bezogen haben, die also Neuzugänge in den Bezug darstellen. Die Ziehung erfolgte in für Welle 1 ausgewählten Postleitzahlbezirken analog zum Vorgehen in der ersten Welle.</t>
  </si>
  <si>
    <t>Zugangsstichprobe 2 für Sample I in Welle 3:</t>
  </si>
  <si>
    <t>Auch in Welle 3 wurde wieder eine Zugangsstichprobe zum Sample I aus den Registerdaten der Bundesagentur für Arbeit gezogen. Dabei wurden Bedarfsgemeinschaften ausgewählt, die im Juli 2008, aber nicht im Juli 2006 und Juli 2007 Arbeitslosengeld II bezogen haben, die also Neuzugänge in den Bezug darstellen. Die Ziehung erfolgte in für Welle 1 ausgewählten Postleitzahlbezirken analog zum Vorgehen in der ersten Welle.</t>
  </si>
  <si>
    <t>Zugangsstichprobe 3 für Sample I in Welle 4:</t>
  </si>
  <si>
    <t>Auch in Welle 4 wurde wieder eine Zugangsstichprobe zum Sample I aus den Registerdaten der Bundesagentur für Arbeit gezogen. Dabei wurden Bedarfsgemeinschaften ausgewählt, die im Juli 2009, aber nicht im Juli 2006, Juli 2007 oder Juli 2008 Arbeitslosengeld II bezogen haben, die also Neuzugänge in den Bezug darstellen. Die Ziehung erfolgte in für Welle 1 ausgewählten Postleitzahlbezirken analog zum Vorgehen in der ersten Welle.</t>
  </si>
  <si>
    <t>Zugangsstichprobe 4 für Sample I in Welle 5:</t>
  </si>
  <si>
    <t>In Welle 5 wurde wieder eine Zugangsstichprobe zum Sample I aus den Registerdaten der Bundesagentur für Arbeit gezogen. Dabei wurden Bedarfsgemeinschaften ausgewählt, die im Juli 2010, aber nicht im Juli 2006, Juli 2007, Juli 2008 oder Juli 2009 Arbeitslosengeld II bezogen haben, die also Neuzugänge in den Bezug darstellen. Die Ziehung erfolgte in für Welle 1 ausgewählten Postleitzahlbezirken analog zum Vorgehen in der ersten Welle.</t>
  </si>
  <si>
    <t>In Welle 5 wurde der Bestand der Ursprungsstichprobe durch zwei Aufstockungsstichproben aufgefrischt, anhand einer zweistufigen Zufallsstichprobe mit zwei Teilpopulationen.</t>
  </si>
  <si>
    <r>
      <rPr>
        <u/>
        <sz val="11"/>
        <color theme="1"/>
        <rFont val="Arial"/>
        <family val="2"/>
      </rPr>
      <t>1. Stufe:</t>
    </r>
    <r>
      <rPr>
        <sz val="10"/>
        <color theme="1"/>
        <rFont val="Arial"/>
        <family val="2"/>
      </rPr>
      <t xml:space="preserve"> Auswahl von 100 Postleitzahlbezirken als Primary Sampling Unit (PSU) für beide Teilstichproben. Die Ziehungswahrscheinlichkeit der einzelnen Postleitzahlbezirke hing dabei von der jeweiligen Größe (im Sinne der Einwohnerzahl) ab (probability proportional to size/pps).</t>
    </r>
  </si>
  <si>
    <r>
      <rPr>
        <u/>
        <sz val="11"/>
        <color theme="1"/>
        <rFont val="Arial"/>
        <family val="2"/>
      </rPr>
      <t>2. Stufe, Sample VIII:</t>
    </r>
    <r>
      <rPr>
        <sz val="10"/>
        <color theme="1"/>
        <rFont val="Arial"/>
        <family val="2"/>
      </rPr>
      <t xml:space="preserve"> Ziehung von Bedarfsgemeinschaften aus den Registerdaten der Bundesagentur für Arbeit (Stichtag Juli 2010). Die Zahl der auszuwählenden Leistungsempfänger pro Point wurde als Produkt der festen Stichprobengröße (Personen pro Point) in der Bevölkerungsstichprobe mit dem Quotienten aus Leistungsbeziehendenquote im Point mit der Leistungsbeziehendenquote im Bund gewählt.</t>
    </r>
  </si>
  <si>
    <r>
      <rPr>
        <u/>
        <sz val="11"/>
        <color theme="1"/>
        <rFont val="Arial"/>
        <family val="2"/>
      </rPr>
      <t>2. Stufe, Sample VII:</t>
    </r>
    <r>
      <rPr>
        <sz val="10"/>
        <color theme="1"/>
        <rFont val="Arial"/>
        <family val="2"/>
      </rPr>
      <t xml:space="preserve"> Bei Sample VII erfolgte die Ziehung aus den Registern der Einwohnermeldeämter. Dazu wurden die 100 Postleitzahlbereiche 96 Gemeinden zugeordnet. Die Ziehung der Personenadressen aus der Auswahlgesamtheit in den Gemeinden erfolgte über eine systematische Zufallsauswahl (Intervallziehung). Die Ziehung der Adressen aus den Meldeämtern erfolgte aus den Jahrgängen 1992 und frühere Jahrgänge. In jedem Sample Point wurden 144 Adressen aus den Registern der Gemeinden gezogen.</t>
    </r>
  </si>
  <si>
    <t>Zugangsstichprobe 5 für Sample I in Welle 6:</t>
  </si>
  <si>
    <t>In Welle 6 wurde wieder eine Zugangsstichprobe zum Sample I aus den Registerdaten der Bundesagentur für Arbeit gezogen. Dabei wurden Bedarfsgemeinschaften ausgewählt, die im Juli 2011, aber nicht im Juli 2006, Juli 2007, Juli 2008, Juli 2009 oder Juli 2010 Arbeitslosengeld II bezogen haben, die also Neuzugänge in den Bezug darstellen. Die Ziehung erfolgte in für Welle 1 ausgewählten Postleitzahlbezirken und den zusätzlichen Bezirken, die in Welle 5 hinzugekommen sind.</t>
  </si>
  <si>
    <t>Zugangsstichprobe 6 für Sample I in Welle 7:</t>
  </si>
  <si>
    <t>In Welle 7 wurde wieder eine Zugangsstichprobe zum Sample I aus den Registerdaten der Bundesagentur für Arbeit gezogen. Dabei wurden Bedarfsgemeinschaften ausgewählt, die im Juli 2012, aber nicht im Juli 2006, Juli 2007, Juli 2008, Juli 2009, Juli 2010 oder Juli 2011 Arbeitslosengeld II bezogen haben, die also Neuzugänge in den Bezug darstellen. Die Ziehung erfolgte in für Welle 1 ausgewählten Postleitzahlbezirken und den zusätzlichen Bezirken, die in Welle 5 hinzugekommen sind.</t>
  </si>
  <si>
    <t>Zugangsstichprobe 7 für Sample I in Welle 8:</t>
  </si>
  <si>
    <t>In Welle 8 wurde wieder eine Zugangsstichprobe zum Sample I aus den Registerdaten der Bundesagentur für Arbeit gezogen. Dabei wurden Bedarfsgemeinschaften ausgewählt, die im Juli 2013, aber nicht im Juli 2006, Juli 2007, Juli 2008, Juli 2009, Juli 2010; Juli 2011 oder Juli 2012 Arbeitslosengeld II bezogen haben, die also Neuzugänge in den Bezug darstellen. Die Ziehung erfolgte in für Welle 1 ausgewählten Postleitzahlbezirken und den zusätzlichen Bezirken, die in Welle 5 hinzugekommen sind.</t>
  </si>
  <si>
    <t>Zugangsstichprobe 8 für Sample I in Welle 9:</t>
  </si>
  <si>
    <t>In Welle 9 wurde wieder eine Zugangsstichprobe zum Sample I aus den Registerdaten der Bundesagentur für Arbeit gezogen. Dabei wurden Bedarfsgemeinschaften ausgewählt, die im Juli 2014, aber nicht im Juli 2006, Juli 2007, Juli 2008, Juli 2009, Juli 2010; Juli 2011, Juli 2012 oder Juli 2013 Arbeitslosengeld II bezogen haben, die also Neuzugänge in den Bezug darstellen. Die Ziehung erfolgte in für Welle 1 ausgewählten Postleitzahlbezirken und den zusätzlichen Bezirken, die in Welle 5 hinzugekommen sind.</t>
  </si>
  <si>
    <t>Zugangsstichprobe 9 für Sample I in Welle 10:</t>
  </si>
  <si>
    <t>In Welle 10 wurde wieder eine Zugangsstichprobe zum Sample I aus den Registerdaten der Bundesagentur für Arbeit gezogen. Dabei wurden Bedarfsgemeinschaften ausgewählt, die im Juli 2015, aber nicht im Juli 2006, Juli 2007, Juli 2008, Juli 2009, Juli 2010; Juli 2011, Juli 2012, Juli 2013 oder Juli 2014 Arbeitslosengeld II bezogen haben, die also Neuzugänge in den Bezug darstellen. Die Ziehung erfolgte in für Welle 1 ausgewählten Postleitzahlbezirken und den zusätzlichen Bezirken, die in Welle 5 hinzugekommen sind.</t>
  </si>
  <si>
    <t>Zugangsstichprobe 10 für Sample I in Welle 10:</t>
  </si>
  <si>
    <t>Zusätzlich wurde ein Oversample für die Zugangsstichprobe zum Sample I aus den Registerdaten der Bundesagentur für Arbeit gezogen. Dabei wurden Bedarfsgemeinschaften ausgewählt, die im Juli 2015 Arbeitslosengeld II bezogen und der HBV syrischer/ irakischer Nationalität war.</t>
  </si>
  <si>
    <t>Zugangsstichprobe 11 für Sample I in Welle 11:</t>
  </si>
  <si>
    <t>In Welle 11 wurde der Bestand der Ursprungsstichprobe durch eine Aufstockungsstichprobe für die Teilpopulation der allgemeinen Bevölkerungsstichprobe aufgefrischt. (wie in Welle 5).</t>
  </si>
  <si>
    <t>Bei Sample XV erfolgte die Ziehung aus den Registern der Einwohnermeldeämter. Dazu wurden die Ziehungsgemeinden der Welle 5 erneut ausgewählt. Die Ziehung der Personenadressen aus der Auswahlgesamtheit in den Gemeinden erfolgte über eine systematische Zufallsauswahl (Intervallziehung). Die Ziehung der Adressen aus den Meldeämtern erfolgte aus den Jahrgängen 1998 und frühere Jahrgänge. In jedem Sample Point wurden 65 Adressen aus den Registern der Gemeinden gezogen.</t>
  </si>
  <si>
    <t>Zugangsstichprobe 12 für Sample I in Welle 11:</t>
  </si>
  <si>
    <t>Bedarfsgemeinschaften, die im Juli 2016, aber nicht im Juli 2015 Arbeitslosengeld II bezogen haben und der HBV syrischer/ irakischer Nationalität war, wurden proportional mit der Zugangsstichprobe 11 gezogen. Es erfolgte kein gesondertes Oversampling wie in Welle 10.</t>
  </si>
  <si>
    <t>An der Erhebung beteiligt Institutionen</t>
  </si>
  <si>
    <t>Institut für Arbeitsmarkt- und Berufsforschung; TNS Infratest</t>
  </si>
  <si>
    <t>Sozialforschung (Wellen 1 bis 3), infas Institut für angewandte</t>
  </si>
  <si>
    <t>Sozialwissenschaft GmbH (ab Welle 4)</t>
  </si>
  <si>
    <t>Frequenz der Datensammlung</t>
  </si>
  <si>
    <t>Jährlich (Panel)</t>
  </si>
  <si>
    <t>Datenzugang</t>
  </si>
  <si>
    <t>Zugangswege</t>
  </si>
  <si>
    <t>Scientific Use File (SUF)</t>
  </si>
  <si>
    <t>Anonymisierungsgrad</t>
  </si>
  <si>
    <t>faktisch anonymisiert</t>
  </si>
  <si>
    <t>Sensible Merkmale</t>
  </si>
  <si>
    <t>keine</t>
  </si>
  <si>
    <t>Response Raten</t>
  </si>
  <si>
    <r>
      <t>Tabelle A1: Panelstichprobenumfang auf Haushaltsebene nach Wellen und Teilstichproben</t>
    </r>
    <r>
      <rPr>
        <b/>
        <vertAlign val="superscript"/>
        <sz val="14"/>
        <color theme="1"/>
        <rFont val="Arial"/>
        <family val="2"/>
      </rPr>
      <t>1</t>
    </r>
    <r>
      <rPr>
        <b/>
        <sz val="14"/>
        <color theme="1"/>
        <rFont val="Arial"/>
        <family val="2"/>
      </rPr>
      <t xml:space="preserve"> </t>
    </r>
  </si>
  <si>
    <t>Tabelle A2:  Panelstichprobenumfang auf Personenebene nach Wellen und Teilstichproben</t>
  </si>
  <si>
    <t>Tabelle A3: Panelstichprobenumfang fremdsprachige Interviews nach Wellen</t>
  </si>
  <si>
    <t>Tabelle A4: Response-Rate auf Haushaltsebene nach Teilstichproben</t>
  </si>
  <si>
    <t>Tabelle A5: Durchschnittliche Realisierungsrate innerhalb der befragten Haushalte nach Wellen und Teilstichproben</t>
  </si>
  <si>
    <t>Tabelle A6: Anteil Personeninterviews ab Welle 2 mit panelbereiten Befragten der Vorwelle nach Teilstichproben</t>
  </si>
  <si>
    <t>Tabelle A7:  Panelbereitschaft bei erstbefragten Haushalten*** nach Wellen</t>
  </si>
  <si>
    <t>Tabelle A8: Zustimmung zur Zuspielung von Prozessdaten in Personeninterviews (15 bis unter 65 Jahre), in denen in der jeweiligen Welle die Zuspielfrage gestellt wurde, nach Wellen</t>
  </si>
  <si>
    <t xml:space="preserve">Tabelle A1: Panelstichprobenumfang auf Haushaltsebene nach Wellen und Teilstichproben </t>
  </si>
  <si>
    <t>Tabelle A2: Panelstichprobenumfang auf Personenebene nach Wellen und Teilstichproben</t>
  </si>
  <si>
    <t>Tabelle A7: Panelbereitschaft bei erstbefragten Haushalten*** nach Wellen</t>
  </si>
  <si>
    <t>Tabelle A9: Variablenübersicht, Abkürzungen und Referenzkategorien für die Logit-Modelle der Wiederholerhaushalte</t>
  </si>
  <si>
    <t>Tabelle A10: Logit-Modelle zur Wiederteilnahme für Panelbereitschaft, Erreichbarkeit und Teilnahme</t>
  </si>
  <si>
    <t>Welle 12</t>
  </si>
  <si>
    <t>XVIII</t>
  </si>
  <si>
    <t>XIX</t>
  </si>
  <si>
    <t>BA-Zugang 14 (syrische/ irakische HH)</t>
  </si>
  <si>
    <t>BA-Zugang 13</t>
  </si>
  <si>
    <t>BA-Zugang 14 (syrische/irakische HH)</t>
  </si>
  <si>
    <r>
      <rPr>
        <b/>
        <sz val="11"/>
        <color theme="1"/>
        <rFont val="Arial"/>
        <family val="2"/>
      </rPr>
      <t>Welle 12</t>
    </r>
    <r>
      <rPr>
        <sz val="10"/>
        <color theme="1"/>
        <rFont val="Arial"/>
        <family val="2"/>
      </rPr>
      <t>: Februar 2018-September 2018</t>
    </r>
  </si>
  <si>
    <r>
      <rPr>
        <b/>
        <sz val="11"/>
        <color theme="1"/>
        <rFont val="Arial"/>
        <family val="2"/>
      </rPr>
      <t>Welle 12:</t>
    </r>
    <r>
      <rPr>
        <sz val="10"/>
        <color theme="1"/>
        <rFont val="Arial"/>
        <family val="2"/>
      </rPr>
      <t xml:space="preserve"> Feldzeit sowie Spelldaten reprospektiv ab 01/2016 bzw. jeweiligen Referenzzeitraum des Spelltyps</t>
    </r>
  </si>
  <si>
    <t>Zugangsstichprobe 14 für Sample I in Welle 12:</t>
  </si>
  <si>
    <t>Zugangsstichprobe 13 für Sample I in Welle 12:</t>
  </si>
  <si>
    <t>Bedarfsgemeinschaften, die im Juli 2017, aber nicht im Juli 2015 oder im Juli 2016 Arbeitslosengeld II bezogen haben und der HBV syrischer/ irakischer Nationalität war, wurden proportional mit der Zugangsstichprobe 13 gezogen. Es erfolgte kein gesondertes Oversampling wie in Welle 10.</t>
  </si>
  <si>
    <r>
      <t>Personen und Haushalte mit ALG II – Leistungsbezug in 7/2017 aber ohne Bezug in 7/2006, 7/2007, 7/2008, 7/2009, 7/2010, 7/2011, 7/2012, 7/2013, 7/2014 , 7/2015 oder 7/2016 (</t>
    </r>
    <r>
      <rPr>
        <b/>
        <sz val="11"/>
        <color theme="1"/>
        <rFont val="Arial"/>
        <family val="2"/>
      </rPr>
      <t>Sample XVIII; Zugangsstichprobe 13</t>
    </r>
    <r>
      <rPr>
        <sz val="10"/>
        <color theme="1"/>
        <rFont val="Arial"/>
        <family val="2"/>
      </rPr>
      <t>)</t>
    </r>
  </si>
  <si>
    <r>
      <t>Personen und Haushalte mit ALG II – Leistungsbezug in 7/2017 aber ohne Bezug in 7/2015 oder 7/2016 und syrischer/ irakischer Nationalität (</t>
    </r>
    <r>
      <rPr>
        <b/>
        <sz val="11"/>
        <color theme="1"/>
        <rFont val="Arial"/>
        <family val="2"/>
      </rPr>
      <t>Sample XIX; Zugangsstichprobe 14</t>
    </r>
    <r>
      <rPr>
        <sz val="10"/>
        <color theme="1"/>
        <rFont val="Arial"/>
        <family val="2"/>
      </rPr>
      <t>)</t>
    </r>
  </si>
  <si>
    <t>BA-Zugang 12</t>
  </si>
  <si>
    <t>BA-Zugang 13 (syrische/ irakische HH)</t>
  </si>
  <si>
    <t>panelbereite Befragungspersonen W11</t>
  </si>
  <si>
    <t>in W12 wiederholt befragte Personen</t>
  </si>
  <si>
    <t>BA-Zugang 12 (Syrer/Iraker)</t>
  </si>
  <si>
    <t>Aufstockung  EWO
W11</t>
  </si>
  <si>
    <t>stichprobe15</t>
  </si>
  <si>
    <t>stichprobe16</t>
  </si>
  <si>
    <t>stichprobe17</t>
  </si>
  <si>
    <t>Bestandsauffrischung (EWO) Welle 11</t>
  </si>
  <si>
    <t>Zugangsstichprobe (BA) Welle 11</t>
  </si>
  <si>
    <t>Zugangsstichprobe (BA) (syrische/ irakische Haushalte) Welle 11</t>
  </si>
  <si>
    <t>In Welle 11 wurde wieder eine Zugangsstichprobe zum Sample I aus den Registerdaten der Bundesagentur für Arbeit gezogen. Dabei wurden Bedarfsgemeinschaften ausgewählt, die im Juli 2016, aber nicht im Juli 2006, Juli 2007, Juli 2008, Juli 2009, Juli 2010; Juli 2011, Juli 2012, Juli 2013, Juli 2014 oder Juli 2015 Arbeitslosengeld II bezogen haben, die also Neuzugänge in den Bezug darstellen. Die Ziehung erfolgte in für Welle 1 ausgewählten Postleitzahlbezirken und den zusätzlichen Bezirken, die in Welle 5 hinzugekommen sind.</t>
  </si>
  <si>
    <t>XX</t>
  </si>
  <si>
    <t>XXI</t>
  </si>
  <si>
    <t>BA-Zugang 15</t>
  </si>
  <si>
    <t>BA-Zugang 16 (syrische/ irakische HH)</t>
  </si>
  <si>
    <r>
      <t>Personen und Haushalte mit ALG II – Leistungsbezug in 7/2018 aber ohne Bezug in 7/2006, 7/2007, 7/2008, 7/2009, 7/2010, 7/2011, 7/2012, 7/2013, 7/2014 , 7/2015, 7/2016 oder 7/2017 (</t>
    </r>
    <r>
      <rPr>
        <b/>
        <sz val="11"/>
        <color theme="1"/>
        <rFont val="Arial"/>
        <family val="2"/>
      </rPr>
      <t>Sample XX; Zugangsstichprobe 15</t>
    </r>
    <r>
      <rPr>
        <sz val="10"/>
        <color theme="1"/>
        <rFont val="Arial"/>
        <family val="2"/>
      </rPr>
      <t>)</t>
    </r>
  </si>
  <si>
    <r>
      <t>Personen und Haushalte mit ALG II – Leistungsbezug in 7/2018 aber ohne Bezug in 7/2015, 7/2016 oder 7/2017 und syrischer/ irakischer Nationalität (</t>
    </r>
    <r>
      <rPr>
        <b/>
        <sz val="11"/>
        <color theme="1"/>
        <rFont val="Arial"/>
        <family val="2"/>
      </rPr>
      <t>Sample XXI; Zugangsstichprobe 16</t>
    </r>
    <r>
      <rPr>
        <sz val="10"/>
        <color theme="1"/>
        <rFont val="Arial"/>
        <family val="2"/>
      </rPr>
      <t>)</t>
    </r>
  </si>
  <si>
    <t>Welle 13</t>
  </si>
  <si>
    <t>stichprobe18</t>
  </si>
  <si>
    <t>stichprobe19</t>
  </si>
  <si>
    <t>Zugangsstichprobe (BA) Welle 12</t>
  </si>
  <si>
    <t>Zugangsstichprobe (BA) (syrische/ irakische Haushalte) Welle 12</t>
  </si>
  <si>
    <r>
      <rPr>
        <b/>
        <sz val="11"/>
        <color theme="1"/>
        <rFont val="Arial"/>
        <family val="2"/>
      </rPr>
      <t>Welle 13</t>
    </r>
    <r>
      <rPr>
        <sz val="10"/>
        <color theme="1"/>
        <rFont val="Arial"/>
        <family val="2"/>
      </rPr>
      <t>: Februar 2019-September 2019</t>
    </r>
  </si>
  <si>
    <r>
      <rPr>
        <b/>
        <sz val="11"/>
        <color theme="1"/>
        <rFont val="Arial"/>
        <family val="2"/>
      </rPr>
      <t>Welle 13:</t>
    </r>
    <r>
      <rPr>
        <sz val="10"/>
        <color theme="1"/>
        <rFont val="Arial"/>
        <family val="2"/>
      </rPr>
      <t xml:space="preserve"> Feldzeit sowie Spelldaten reprospektiv ab 01/2017 bzw. jeweiligen Referenzzeitraum des Spelltyps</t>
    </r>
  </si>
  <si>
    <t>Zugangsstichprobe 15 für Sample I in Welle 13:</t>
  </si>
  <si>
    <t>Zugangsstichprobe 16 für Sample I in Welle 13:</t>
  </si>
  <si>
    <t>panelbereite Befragungspersonen W12</t>
  </si>
  <si>
    <t>in W13 wiederholt befragte Personen</t>
  </si>
  <si>
    <t>bik10_3</t>
  </si>
  <si>
    <t>bik10_9</t>
  </si>
  <si>
    <t>Variablenkürzel und Referenz-kategorie</t>
  </si>
  <si>
    <t>Neue Bundesländer inkl. Berlin</t>
  </si>
  <si>
    <t>Anmerkung: Die Korrektur der Standardfehler erfolgt mittels einer über Haushalte geclusterten Schätzung.</t>
  </si>
  <si>
    <t>Zahl BGs mit 4 Personen unter 65 (West)</t>
  </si>
  <si>
    <t>Zahl BGs mit 5 oder mehr Personen unter 65 (West)</t>
  </si>
  <si>
    <t>Zahl BGs mit 4 Personen unter 65 (Ost)</t>
  </si>
  <si>
    <t>Zahl BGs mit 5 oder mehr Personen unter 65 (Ost)</t>
  </si>
  <si>
    <t>Anzahl BG im Leistungsbezug nach SGB II nach Zahl der Personen unter 65 Jahren in der Bedarfsgemeinschaft (1, 2, 3 und 4 oder mehr) und nach West/Ost (8 Kategorien)</t>
  </si>
  <si>
    <t>Impressum</t>
  </si>
  <si>
    <t>Veröffentlichungsdatum</t>
  </si>
  <si>
    <t>Herausgeber</t>
  </si>
  <si>
    <t>Forschungsdatenzentrum</t>
  </si>
  <si>
    <t>der Bundesagentur für Arbeit</t>
  </si>
  <si>
    <t>im Institut für Arbeitsmarkt- und Berufsforschung</t>
  </si>
  <si>
    <t>Regensburger Straße 104</t>
  </si>
  <si>
    <t>90478 Nürnberg</t>
  </si>
  <si>
    <t>Bezugsmöglichkeit dieses Dokuments</t>
  </si>
  <si>
    <t>Dokumentation Version</t>
  </si>
  <si>
    <t>Datensatz Version</t>
  </si>
  <si>
    <t xml:space="preserve">Bezugsmöglichkeit aller Veröffentlichungen der Reihe „FDZ-Datenreportreport“ </t>
  </si>
  <si>
    <t>Website</t>
  </si>
  <si>
    <t>https://fdz.iab.de/</t>
  </si>
  <si>
    <t>XXII</t>
  </si>
  <si>
    <t>XXIII</t>
  </si>
  <si>
    <t>XXIV</t>
  </si>
  <si>
    <t>BA-Zugang 17</t>
  </si>
  <si>
    <t>BA-Zugang 18 (syrische/ irakische HH)</t>
  </si>
  <si>
    <t>Welle 14</t>
  </si>
  <si>
    <t>panelbereite Befragungspersonen W13</t>
  </si>
  <si>
    <t>in W14 wiederholt befragte Personen</t>
  </si>
  <si>
    <r>
      <t>Personen und Haushalte mit ALG II – Leistungsbezug in 7/2019 aber ohne Bezug in 7/2006, 7/2007, 7/2008, 7/2009, 7/2010, 7/2011, 7/2012, 7/2013, 7/2014 , 7/2015, 7/2016, 7/2017 oder 7/2018 (</t>
    </r>
    <r>
      <rPr>
        <b/>
        <sz val="11"/>
        <color theme="1"/>
        <rFont val="Arial"/>
        <family val="2"/>
      </rPr>
      <t>Sample XXII; Zugangsstichprobe 17</t>
    </r>
    <r>
      <rPr>
        <sz val="10"/>
        <color theme="1"/>
        <rFont val="Arial"/>
        <family val="2"/>
      </rPr>
      <t>)</t>
    </r>
  </si>
  <si>
    <r>
      <t>Personen und Haushalte mit ALG II – Leistungsbezug in 7/2019 aber ohne Bezug in 7/2015, 7/2016, 7/2017 oder 7/2018 und syrischer/ irakischer Nationalität (</t>
    </r>
    <r>
      <rPr>
        <b/>
        <sz val="11"/>
        <color theme="1"/>
        <rFont val="Arial"/>
        <family val="2"/>
      </rPr>
      <t>Sample XXIII; Zugangsstichprobe 18</t>
    </r>
    <r>
      <rPr>
        <sz val="10"/>
        <color theme="1"/>
        <rFont val="Arial"/>
        <family val="2"/>
      </rPr>
      <t>)</t>
    </r>
  </si>
  <si>
    <t>BA-Bestandsauffrischung (syrische/ irakische HH)</t>
  </si>
  <si>
    <r>
      <t>Personen und Haushalte mit ALG II – Leistungsbezug in 7/2019 und syrischer/ irakischer Nationalität (</t>
    </r>
    <r>
      <rPr>
        <b/>
        <sz val="11"/>
        <color theme="1"/>
        <rFont val="Arial"/>
        <family val="2"/>
      </rPr>
      <t>Sample XXIV; Bestandsauffrischung</t>
    </r>
    <r>
      <rPr>
        <sz val="10"/>
        <color theme="1"/>
        <rFont val="Arial"/>
        <family val="2"/>
      </rPr>
      <t>)</t>
    </r>
  </si>
  <si>
    <r>
      <rPr>
        <b/>
        <sz val="11"/>
        <color theme="1"/>
        <rFont val="Arial"/>
        <family val="2"/>
      </rPr>
      <t>Welle 14</t>
    </r>
    <r>
      <rPr>
        <sz val="10"/>
        <color theme="1"/>
        <rFont val="Arial"/>
        <family val="2"/>
      </rPr>
      <t>: Februar 2020-September 2020</t>
    </r>
  </si>
  <si>
    <r>
      <rPr>
        <b/>
        <sz val="11"/>
        <color theme="1"/>
        <rFont val="Arial"/>
        <family val="2"/>
      </rPr>
      <t>Welle 14:</t>
    </r>
    <r>
      <rPr>
        <sz val="10"/>
        <color theme="1"/>
        <rFont val="Arial"/>
        <family val="2"/>
      </rPr>
      <t xml:space="preserve"> Feldzeit sowie Spelldaten reprospektiv ab 01/2018 bzw. jeweiligen Referenzzeitraum des Spelltyps</t>
    </r>
  </si>
  <si>
    <t>Zugangsstichprobe 17 für Sample I in Welle 14:</t>
  </si>
  <si>
    <t>In Welle 12 wurde wieder eine Zugangsstichprobe zum Sample I aus den Registerdaten der Bundesagentur für Arbeit gezogen. Dabei wurden Bedarfsgemeinschaften ausgewählt, die im Juli 2017, aber nicht im Juli 2006, Juli 2007, Juli 2008, Juli 2009, Juli 2010; Juli 2011, Juli 2012, Juli 2013, Juli 2014, Juli 2015 oder Juli 2016 Arbeitslosengeld II bezogen haben, die also Neuzugänge in den Bezug darstellen. Die Ziehung erfolgte in für Welle 1 ausgewählten Postleitzahlbezirken und den zusätzlichen Bezirken, die in Welle 5 hinzugekommen sind.</t>
  </si>
  <si>
    <t>In Welle 13 wurde wieder eine Zugangsstichprobe zum Sample I aus den Registerdaten der Bundesagentur für Arbeit gezogen. Dabei wurden Bedarfsgemeinschaften ausgewählt, die im Juli 2018, aber nicht im Juli 2006, Juli 2007, Juli 2008, Juli 2009, Juli 2010; Juli 2011, Juli 2012, Juli 2013, Juli 2014, Juli 2015, Juli 2016 oder Juli 2017 Arbeitslosengeld II bezogen haben, die also Neuzugänge in den Bezug darstellen. Die Ziehung erfolgte in für Welle 1 ausgewählten Postleitzahlbezirken und den zusätzlichen Bezirken, die in Welle 5 hinzugekommen sind.</t>
  </si>
  <si>
    <t>Zugangsstichprobe 18 für Sample I in Welle 14:</t>
  </si>
  <si>
    <t>stichprobe20</t>
  </si>
  <si>
    <t>Zugangsstichprobe (BA) Welle 13</t>
  </si>
  <si>
    <t>stichprobe21</t>
  </si>
  <si>
    <t>Zugangsstichprobe (BA) (syrische/ irakische Haushalte) Welle 13</t>
  </si>
  <si>
    <t>alter2_2</t>
  </si>
  <si>
    <t>HBV 40 Jahre und älter</t>
  </si>
  <si>
    <t xml:space="preserve">HBV 60 Jahre und älter </t>
  </si>
  <si>
    <t>HBV jünger als 40 Jahre alt</t>
  </si>
  <si>
    <t>HBV 50 – 59 Jahre alt</t>
  </si>
  <si>
    <t>Bedarfsgemeinschafts-Typ: Alleinstehend u. sonstige Bedarfsgemeinschaft</t>
  </si>
  <si>
    <t>Realisierte Personen-Interviews der Welle, 
in der die Zuspielbereitschaft erteilt wurde</t>
  </si>
  <si>
    <t>**davon durch Covid-19-Pandemie im CAPI: 930 telefonisch</t>
  </si>
  <si>
    <t>*davon durch Covid-19-Pandemie im CAPI: 1216 telefonisch</t>
  </si>
  <si>
    <t>In Welle 14 wurde wieder eine Zugangsstichprobe zum Sample I aus den Registerdaten der Bundesagentur für Arbeit gezogen. Dabei wurden Bedarfsgemeinschaften ausgewählt, die im Juli 2019, aber nicht im Juli 2006, Juli 2007, Juli 2008, Juli 2009, Juli 2010; Juli 2011, Juli 2012, Juli 2013, Juli 2014, Juli 2015, Juli 2016, Juli 2017 oder Juli 2018 Arbeitslosengeld II bezogen haben, die also Neuzugänge in den Bezug darstellen. Die Ziehung erfolgte in für Welle 1 ausgewählten Postleitzahlbezirken und den zusätzlichen Bezirken, die in Welle 5 hinzugekommen sind.</t>
  </si>
  <si>
    <t>Zugangsstichprobe 19 für Sample I in Welle 15:</t>
  </si>
  <si>
    <t>Zugangsstichprobe 20 für Sample I in Welle 15:</t>
  </si>
  <si>
    <r>
      <rPr>
        <b/>
        <sz val="11"/>
        <color theme="1"/>
        <rFont val="Arial"/>
        <family val="2"/>
      </rPr>
      <t>Welle 15:</t>
    </r>
    <r>
      <rPr>
        <sz val="10"/>
        <color theme="1"/>
        <rFont val="Arial"/>
        <family val="2"/>
      </rPr>
      <t xml:space="preserve"> Feldzeit sowie Spelldaten reprospektiv ab 01/2019 bzw. jeweiligen Referenzzeitraum des Spelltyps</t>
    </r>
  </si>
  <si>
    <r>
      <rPr>
        <b/>
        <sz val="11"/>
        <color theme="1"/>
        <rFont val="Arial"/>
        <family val="2"/>
      </rPr>
      <t>Welle 15</t>
    </r>
    <r>
      <rPr>
        <sz val="10"/>
        <color theme="1"/>
        <rFont val="Arial"/>
        <family val="2"/>
      </rPr>
      <t>: Februar 2021-September 2021</t>
    </r>
  </si>
  <si>
    <r>
      <t>Personen und Haushalte mit ALG II – Leistungsbezug in 7/2020 aber ohne Bezug in 7/2006, 7/2007, 7/2008, 7/2009, 7/2010, 7/2011, 7/2012, 7/2013, 7/2014 , 7/2015, 7/2016, 7/2017, 7/2018 oder 7/2019 (</t>
    </r>
    <r>
      <rPr>
        <b/>
        <sz val="11"/>
        <color theme="1"/>
        <rFont val="Arial"/>
        <family val="2"/>
      </rPr>
      <t>Sample XXV; Zugangsstichprobe 19</t>
    </r>
    <r>
      <rPr>
        <sz val="10"/>
        <color theme="1"/>
        <rFont val="Arial"/>
        <family val="2"/>
      </rPr>
      <t>)</t>
    </r>
  </si>
  <si>
    <r>
      <t>Personen und Haushalte mit ALG II – Leistungsbezug in 7/2020 aber ohne Bezug in 7/2015, 7/2016, 7/2017, 7/2018 oder 7/2019 und syrischer/ irakischer Nationalität (</t>
    </r>
    <r>
      <rPr>
        <b/>
        <sz val="11"/>
        <color theme="1"/>
        <rFont val="Arial"/>
        <family val="2"/>
      </rPr>
      <t>Sample XXVI; Zugangsstichprobe 20</t>
    </r>
    <r>
      <rPr>
        <sz val="10"/>
        <color theme="1"/>
        <rFont val="Arial"/>
        <family val="2"/>
      </rPr>
      <t>)</t>
    </r>
  </si>
  <si>
    <r>
      <t>Personen und Haushalte mit ALG II – Leistungsbezug in 7/2020 und syrischer/ irakischer Nationalität (</t>
    </r>
    <r>
      <rPr>
        <b/>
        <sz val="11"/>
        <color theme="1"/>
        <rFont val="Arial"/>
        <family val="2"/>
      </rPr>
      <t>Sample XXVII; Bestandsauffrischung</t>
    </r>
    <r>
      <rPr>
        <sz val="10"/>
        <color theme="1"/>
        <rFont val="Arial"/>
        <family val="2"/>
      </rPr>
      <t>)</t>
    </r>
  </si>
  <si>
    <t>Welle 15</t>
  </si>
  <si>
    <t>BA-Zugang 19</t>
  </si>
  <si>
    <t>BA-Zugang 20 (syrische/ irakische HH)</t>
  </si>
  <si>
    <t>in W15 wiederholt befragte Personen</t>
  </si>
  <si>
    <t>panelbereite Befragungspersonen W14</t>
  </si>
  <si>
    <t>XXV</t>
  </si>
  <si>
    <t>XXVI</t>
  </si>
  <si>
    <t>XXVII</t>
  </si>
  <si>
    <t>**davon durch Covid-19-Pandemie im CAPI: 4867 telefonisch</t>
  </si>
  <si>
    <t>*davon durch Covid-19-Pandemie im CAPI: 6714 telefonisch</t>
  </si>
  <si>
    <t>Haushaltseinkommen: bis 1.100 Euro</t>
  </si>
  <si>
    <t>Haushaltseinkommen: 1.101-1.800 Euro</t>
  </si>
  <si>
    <t>Haushaltseinkommen: mehr als 3.000 Euro</t>
  </si>
  <si>
    <t>Haushaltseinkommen: 1.801-3.000 Euro</t>
  </si>
  <si>
    <t>stichprobe22</t>
  </si>
  <si>
    <t>stichprobe23</t>
  </si>
  <si>
    <t>Zugangsstichprobe (BA) Welle 14</t>
  </si>
  <si>
    <t>Zugangsstichprobe (BA) (syrische/ irakische Haushalte) Welle 14</t>
  </si>
  <si>
    <t>stichprobe24</t>
  </si>
  <si>
    <t>Bestandsauffrischung (BA) (syrische/ irakische Haushalte) Welle 14</t>
  </si>
  <si>
    <t>Bedarfsgemeinschaften, die im Juli 2020 aber nicht im Juli 2015, im Juli 2016, im Juli 2017, im Juli 2018 oder im Juli 2019 Arbeitslosengeld II bezogen haben und der HBV syrischer/ irakischer Nationalität war, wurden mit einem gesonderten Oversampling gezogen.
In Welle 15 wurde der Bestand der Ursprungsstichprobe durch eine Aufstockungsstichprobe für die Population der Syrer/ Iraker aufgefrischt.</t>
  </si>
  <si>
    <t>Nutzungsrechte</t>
  </si>
  <si>
    <t>Diese Publikation ist unter folgender Creative-Commons-Lizenz veröffentlicht:</t>
  </si>
  <si>
    <t xml:space="preserve">Namensnennung - Weitergabe unter gleichen Bedingungen 4.0 International (CC BY-SA 4.0) </t>
  </si>
  <si>
    <t xml:space="preserve">https://creativecommons.org/licenses/by-sa/4.0/deed.de </t>
  </si>
  <si>
    <t>Zugangsstichprobe 21 für Sample I in Welle 16:</t>
  </si>
  <si>
    <t>In Welle 15 wurde wieder eine Zugangsstichprobe zum Sample I aus den Registerdaten der Bundesagentur für Arbeit gezogen. Dabei wurden Bedarfsgemeinschaften ausgewählt, die im Juli 2020, aber nicht im Juli 2006, Juli 2007, Juli 2008, Juli 2009, Juli 2010; Juli 2011, Juli 2012, Juli 2013, Juli 2014, Juli 2015, Juli 2016, Juli 2017, Juli 2018 oder Juli 2019 Arbeitslosengeld II bezogen haben, die also Neuzugänge in den Bezug darstellen. Die Ziehung erfolgte in für Welle 1 ausgewählten Postleitzahlbezirken und den zusätzlichen Bezirken, die in Welle 5 hinzugekommen sind.</t>
  </si>
  <si>
    <t>In Welle 16 wurde wieder eine Zugangsstichprobe zum Sample I aus den Registerdaten der Bundesagentur für Arbeit gezogen. Dabei wurden Bedarfsgemeinschaften ausgewählt, die im Juli 2021, aber nicht im Juli 2006, Juli 2007, Juli 2008, Juli 2009, Juli 2010; Juli 2011, Juli 2012, Juli 2013, Juli 2014, Juli 2015, Juli 2016, Juli 2017, Juli 2018, Jul 2019 oder Juli 2020 Arbeitslosengeld II bezogen haben, die also Neuzugänge in den Bezug darstellen. Die Ziehung erfolgte in für Welle 1 ausgewählten Postleitzahlbezirken und den zusätzlichen Bezirken, die in Welle 5 hinzugekommen sind.</t>
  </si>
  <si>
    <t>Zugangsstichprobe 22 für Sample I in Welle 16:</t>
  </si>
  <si>
    <t>Bedarfsgemeinschaften, die im Juli 2021 aber nicht im Juli 2015, im Juli 2016, im Juli 2017, im Juli 2018, im Juli 2019 oder im Juli 2020 Arbeitslosengeld II bezogen haben und der HBV syrischer/ irakischer Nationalität war, wurden mit einem gesonderten Oversampling gezogen.</t>
  </si>
  <si>
    <r>
      <rPr>
        <b/>
        <sz val="11"/>
        <color theme="1"/>
        <rFont val="Arial"/>
        <family val="2"/>
      </rPr>
      <t>Welle 16:</t>
    </r>
    <r>
      <rPr>
        <sz val="10"/>
        <color theme="1"/>
        <rFont val="Arial"/>
        <family val="2"/>
      </rPr>
      <t xml:space="preserve"> Feldzeit sowie Spelldaten reprospektiv ab 01/2020 bzw. jeweiligen Referenzzeitraum des Spelltyps</t>
    </r>
  </si>
  <si>
    <r>
      <rPr>
        <b/>
        <sz val="11"/>
        <color theme="1"/>
        <rFont val="Arial"/>
        <family val="2"/>
      </rPr>
      <t>Welle 16</t>
    </r>
    <r>
      <rPr>
        <sz val="10"/>
        <color theme="1"/>
        <rFont val="Arial"/>
        <family val="2"/>
      </rPr>
      <t>: Februar 2022-September 2022</t>
    </r>
  </si>
  <si>
    <t>Welle 16</t>
  </si>
  <si>
    <t>XXVIII</t>
  </si>
  <si>
    <t>XXIX</t>
  </si>
  <si>
    <t>BA-Zugang 21</t>
  </si>
  <si>
    <t>BA-Zugang 22 (syrische/ irakische HH)</t>
  </si>
  <si>
    <r>
      <t>Personen und Haushalte mit ALG II – Leistungsbezug in 7/2021 aber ohne Bezug in 7/2006, 7/2007, 7/2008, 7/2009, 7/2010, 7/2011, 7/2012, 7/2013, 7/2014 , 7/2015, 7/2016, 7/2017, 7/2018, 7/2019 oder 7/2020 (</t>
    </r>
    <r>
      <rPr>
        <b/>
        <sz val="11"/>
        <color theme="1"/>
        <rFont val="Arial"/>
        <family val="2"/>
      </rPr>
      <t>Sample XXVIII; Zugangsstichprobe 21</t>
    </r>
    <r>
      <rPr>
        <sz val="10"/>
        <color theme="1"/>
        <rFont val="Arial"/>
        <family val="2"/>
      </rPr>
      <t>)</t>
    </r>
  </si>
  <si>
    <r>
      <t>Personen und Haushalte mit ALG II – Leistungsbezug in 7/2021 aber ohne Bezug in 7/2015, 7/2016, 7/2017, 7/2018, 7/2019, 7/2020 und syrischer/ irakischer Nationalität (</t>
    </r>
    <r>
      <rPr>
        <b/>
        <sz val="11"/>
        <color theme="1"/>
        <rFont val="Arial"/>
        <family val="2"/>
      </rPr>
      <t>Sample XXIX; Zugangsstichprobe 22</t>
    </r>
    <r>
      <rPr>
        <sz val="10"/>
        <color theme="1"/>
        <rFont val="Arial"/>
        <family val="2"/>
      </rPr>
      <t>)</t>
    </r>
  </si>
  <si>
    <t>in W16 wiederholt befragte Personen</t>
  </si>
  <si>
    <t>panelbereite Befragungspersonen W15</t>
  </si>
  <si>
    <t>**davon durch Covid-19-Pandemie im CAPI: 4334 telefonisch</t>
  </si>
  <si>
    <t>*davon durch Covid-19-Pandemie im CAPI: 5699 telefonisch</t>
  </si>
  <si>
    <t>stichprobe25</t>
  </si>
  <si>
    <t>stichprobe26</t>
  </si>
  <si>
    <t>stichprobe27</t>
  </si>
  <si>
    <t xml:space="preserve">Zugangsstichprobe (BA) Welle 15                           </t>
  </si>
  <si>
    <t xml:space="preserve">Zugangsstichprobe (BA) (syrische/irakische HH) Welle 15   </t>
  </si>
  <si>
    <t>Bestandsauffrischung (BA) (syrische/irakische HH) Welle 15</t>
  </si>
  <si>
    <t xml:space="preserve">stichprobe24 </t>
  </si>
  <si>
    <t xml:space="preserve">stichprobe25 </t>
  </si>
  <si>
    <t xml:space="preserve">          </t>
  </si>
  <si>
    <t>Welle 17</t>
  </si>
  <si>
    <t>XXX</t>
  </si>
  <si>
    <t>XXXI</t>
  </si>
  <si>
    <t>XXXII</t>
  </si>
  <si>
    <t>XXXIII</t>
  </si>
  <si>
    <t>Aufstockung EWO W17</t>
  </si>
  <si>
    <t>BA-Zugang 23</t>
  </si>
  <si>
    <t>BA-Zugang 24 (syrische/ irakische HH)</t>
  </si>
  <si>
    <t>Ukrainisch</t>
  </si>
  <si>
    <t>Quelle: HH-Register; Scientific Use File IAB - für  EWO-Aufstockung W17 und BA-Zugang 23/ 24/ 25: Methodendatensatz infas</t>
  </si>
  <si>
    <t>BA-Zugang 25 (ukrainische HH)</t>
  </si>
  <si>
    <t>panelbereite Befragungspersonen W16</t>
  </si>
  <si>
    <t>in W17 wiederholt befragte Personen</t>
  </si>
  <si>
    <t>Basis: Personen 15 bis 65 Jahre</t>
  </si>
  <si>
    <r>
      <t>ALG II bzw. Bürgergeld</t>
    </r>
    <r>
      <rPr>
        <sz val="10"/>
        <color theme="1"/>
        <rFont val="Arial"/>
        <family val="2"/>
      </rPr>
      <t>: Beginn und Ende der Leistungsbezugsepisode(n) seit 01/2005; Beendigungsgrund; Identifizierung beziehender HH-Mitglieder; Höhe der Leistungen; Leistungskürzungen (Anfang, Dauer, Gründe, HH-Mitglieder mit Kürzung);</t>
    </r>
  </si>
  <si>
    <r>
      <t>Personen und Haushalte mit ALG II – Leistungsbezug in 7/2022 aber ohne Bezug in 7/2015, 7/2016, 7/2017, 7/2018, 7/2019, 7/2020 oder 7/2021 und syrischer/ irakischer Nationalität (</t>
    </r>
    <r>
      <rPr>
        <b/>
        <sz val="11"/>
        <color theme="1"/>
        <rFont val="Arial"/>
        <family val="2"/>
      </rPr>
      <t>Sample XXXII; Zugangsstichprobe 24</t>
    </r>
    <r>
      <rPr>
        <sz val="10"/>
        <color theme="1"/>
        <rFont val="Arial"/>
        <family val="2"/>
      </rPr>
      <t>)</t>
    </r>
  </si>
  <si>
    <r>
      <t>Personen und Haushalte der Wohnbevölkerung der BRD (</t>
    </r>
    <r>
      <rPr>
        <b/>
        <sz val="11"/>
        <color theme="1"/>
        <rFont val="Arial"/>
        <family val="2"/>
      </rPr>
      <t>Sample XXX, Bestandsauffrischung/ Aufstockungsstichprobe</t>
    </r>
    <r>
      <rPr>
        <sz val="10"/>
        <color theme="1"/>
        <rFont val="Arial"/>
        <family val="2"/>
      </rPr>
      <t>)</t>
    </r>
  </si>
  <si>
    <r>
      <rPr>
        <b/>
        <sz val="11"/>
        <color theme="1"/>
        <rFont val="Arial"/>
        <family val="2"/>
      </rPr>
      <t>Welle 17</t>
    </r>
    <r>
      <rPr>
        <sz val="10"/>
        <color theme="1"/>
        <rFont val="Arial"/>
        <family val="2"/>
      </rPr>
      <t>: Februar 2023-Oktober 2023</t>
    </r>
  </si>
  <si>
    <r>
      <rPr>
        <b/>
        <sz val="11"/>
        <color theme="1"/>
        <rFont val="Arial"/>
        <family val="2"/>
      </rPr>
      <t>Welle 17:</t>
    </r>
    <r>
      <rPr>
        <sz val="10"/>
        <color theme="1"/>
        <rFont val="Arial"/>
        <family val="2"/>
      </rPr>
      <t xml:space="preserve"> Feldzeit sowie Spelldaten reprospektiv ab 01/2021 bzw. jeweiligen Referenzzeitraum des Spelltyps</t>
    </r>
  </si>
  <si>
    <t>Zugangsstichprobe 25 für Sample I in Welle 17:</t>
  </si>
  <si>
    <t>Zugangsstichprobe 24 für Sample I in Welle 17:</t>
  </si>
  <si>
    <t>Zugangsstichprobe 23 für Sample I in Welle 17:</t>
  </si>
  <si>
    <t>In Welle 17 wurde der Bestand der Ursprungsstichprobe durch eine Aufstockungsstichprobe für die Teilpopulation der allgemeinen Bevölkerungsstichprobe aufgefrischt. (wie in Welle 5 und 11)</t>
  </si>
  <si>
    <r>
      <t>Personen und Haushalte mit ALG II – Leistungsbezug in 7/2022 aber ohne Bezug in 7/2006, 7/2007, 7/2008, 7/2009, 7/2010, 7/2011, 7/2012, 7/2013, 7/2014 , 7/2015, 7/2016, 7/2017, 7/2018, 7/2019, 7/2020 oder 7/2021 (</t>
    </r>
    <r>
      <rPr>
        <b/>
        <sz val="11"/>
        <color theme="1"/>
        <rFont val="Arial"/>
        <family val="2"/>
      </rPr>
      <t>Sample XXXI; Zugangsstichprobe 23</t>
    </r>
    <r>
      <rPr>
        <sz val="11"/>
        <color theme="1"/>
        <rFont val="Arial"/>
        <family val="2"/>
      </rPr>
      <t>)</t>
    </r>
  </si>
  <si>
    <t>In Welle 17 wurde wieder eine Zugangsstichprobe zum Sample I aus den Registerdaten der Bundesagentur für Arbeit gezogen. Dabei wurden Bedarfsgemeinschaften ausgewählt, die im Juli 2022, aber nicht im Juli 2006, Juli 2007, Juli 2008, Juli 2009, Juli 2010; Juli 2011, Juli 2012, Juli 2013, Juli 2014, Juli 2015, Juli 2016, Juli 2017, Juli 2018, Juli 2019, Juli 2020 oder Juli 2021 Arbeitslosengeld II bezogen haben, die also Neuzugänge in den Bezug darstellen. Die Ziehung erfolgte in für Welle 1 ausgewählten Postleitzahlbezirken und den zusätzlichen Bezirken, die in Welle 5 hinzugekommen sind.</t>
  </si>
  <si>
    <t>Zusätzlich wurde ein Sample für die Zugangsstichprobe zum Sample I aus den Registerdaten der Bundesagentur für Arbeit gezogen. Dabei wurden Bedarfsgemeinschaften ausgewählt, die im Juli 2022 Arbeitslosengeld II bezogen und der HBV ukrainischer Nationalität war.</t>
  </si>
  <si>
    <r>
      <t>Personen und Haushalte mit ALG II – Leistungsbezug in 7/2022 und ukrainischer Nationalität (</t>
    </r>
    <r>
      <rPr>
        <b/>
        <sz val="11"/>
        <color theme="1"/>
        <rFont val="Arial"/>
        <family val="2"/>
      </rPr>
      <t>Sample XXXIII; Zugangsstichprobe 25</t>
    </r>
    <r>
      <rPr>
        <sz val="10"/>
        <color theme="1"/>
        <rFont val="Arial"/>
        <family val="2"/>
      </rPr>
      <t>)</t>
    </r>
  </si>
  <si>
    <t xml:space="preserve">Zugangsstichprobe (BA) Welle 16                          </t>
  </si>
  <si>
    <t>Zugangsstichprobe (BA) (syrische/irakische HH) Welle 16</t>
  </si>
  <si>
    <t>stichprobe28</t>
  </si>
  <si>
    <t>stichprobe29</t>
  </si>
  <si>
    <t>samaufftyp_3</t>
  </si>
  <si>
    <t>Tabelle A18: Variablenübersicht, Abkürzungen und Referenzkategorien für die Logit-Modelle der Personen mit wiederholter Teilnahme</t>
  </si>
  <si>
    <t>Tabelle A19: Logit-Modelle zur Wiederteilnahme Personen für Panelbereitschaft, Erreichbarkeit und Teilnahme</t>
  </si>
  <si>
    <t>Tabelle A20: Variablenübersicht, Abkürzungen und Referenzkategorien für die Logit-Modelle der temporären Ausfälle</t>
  </si>
  <si>
    <t>Tabelle A21: Logit-Modelle temporärer Ausfälle</t>
  </si>
  <si>
    <t>Tabelle A22: Soll-Verteilungen und Verteilungen nach Kalibrierung (BA-Stichprobe, Haushalte)</t>
  </si>
  <si>
    <t>Tabelle A23: Kenngrößen der Verteilung der Gewichte (BA-Stichprobe, Haushalte)</t>
  </si>
  <si>
    <t>Tabelle A24: Soll-Verteilungen und Verteilungen nach Kalibrierung (Bevölkerungsstichprobe, Haushalte)</t>
  </si>
  <si>
    <t>Tabelle A25: Kenngrößen der Verteilung der Gewichte (Bevölkerungsstichprobe, Haushalte)</t>
  </si>
  <si>
    <t>Tabelle A26: Soll-Verteilungen und Verteilungen nach Kalibrierung (Gesamtstichprobe, Haushalte)</t>
  </si>
  <si>
    <t>Tabelle A27: Kenngrößen der Verteilung der Gewichte (Gesamtstichprobe, Haushalte)</t>
  </si>
  <si>
    <t>Tabelle A28: Soll-Verteilungen und Verteilungen nach Kalibrierung (BA-Stichprobe, Personen)</t>
  </si>
  <si>
    <t>Tabelle 29: Kenngrößen der Verteilung der Gewichte (BA-Stichprobe, Personen)</t>
  </si>
  <si>
    <t>Tabelle A30: Soll-Verteilungen und Verteilungen nach Kalibrierung (Bevölkerungsstichprobe, Personen)</t>
  </si>
  <si>
    <t>Tabelle A31: Kenngrößen der Verteilung der Gewichte (Bevölkerungsstichprobe, Personen)</t>
  </si>
  <si>
    <t>Tabelle A32: Soll-Verteilungen und Verteilungen nach Kalibrierung (Gesamtstichprobe, Personen)</t>
  </si>
  <si>
    <t>Tabelle 33: Kenngrößen der Verteilung der Gewichte (Gesamtstichprobe, Personen)</t>
  </si>
  <si>
    <t>15-29 Jahre</t>
  </si>
  <si>
    <t>30-39 Jahre</t>
  </si>
  <si>
    <t>50-64 Jahre</t>
  </si>
  <si>
    <t>65 Jahre und älter</t>
  </si>
  <si>
    <t>40-49 Jahre</t>
  </si>
  <si>
    <t>Männlich</t>
  </si>
  <si>
    <t>Weiblich</t>
  </si>
  <si>
    <t>staat_2</t>
  </si>
  <si>
    <t>nicht-deutsche Staatsangehörigkeit</t>
  </si>
  <si>
    <t>staat_3</t>
  </si>
  <si>
    <t>fehlende Angabe</t>
  </si>
  <si>
    <t xml:space="preserve">deutsche Staatsangehörigkeit </t>
  </si>
  <si>
    <t>Anzahl Kontaktversuche: 4-9 Kontaktversuche</t>
  </si>
  <si>
    <t>alter_6</t>
  </si>
  <si>
    <t>Keine Angabe</t>
  </si>
  <si>
    <t>bik10_1</t>
  </si>
  <si>
    <t>Bedarfsgemeinschaften, die im Juli 2019, aber nicht im Juli 2015, im Juli 2016, im Juli 2017 oder im Juli 2018 Arbeitslosengeld II bezogen haben und der HBV syrischer/ irakischer Nationalität war, wurden proportional mit der Zugangsstichprobe 17 gezogen. Es erfolgte kein gesondertes Oversampling wie in Welle 10.
In Welle 14 wurde der Bestand der Ursprungsstichprobe durch eine Aufstockungsstichprobe für die Population der Syrer/ Iraker aufgefrischt.</t>
  </si>
  <si>
    <t>Bedarfsgemeinschaften, die im Juli 2022 aber nicht im Juli 2015, im Juli 2016, im Juli 2017, im Juli 2018, im Juli 2019, im Juli 2020 oder im Juli 2021 Arbeitslosengeld II bezogen haben und der HBV syrischer/ irakischer Nationalität war, wurden proportional mit der Zugangsstichprobe 23 gezogen. Es erfolgte kein gesondertes Oversampling.</t>
  </si>
  <si>
    <t>Bedarfsgemeinschaften, die im Juli 2018, aber nicht im Juli 2015, im Juli 2016 oder im Juli 2017 Arbeitslosengeld II bezogen haben und der HBV syrischer/ irakischer Nationalität war, wurden proportional mit der Zugangsstichprobe 15 gezogen. Es erfolgte kein gesondertes Oversampling wie in Welle 10.</t>
  </si>
  <si>
    <t>Welle 18</t>
  </si>
  <si>
    <t>XXXIV</t>
  </si>
  <si>
    <t>XXXV</t>
  </si>
  <si>
    <t>XXXVI</t>
  </si>
  <si>
    <t>XXXVII</t>
  </si>
  <si>
    <t>BA-Zugang 26</t>
  </si>
  <si>
    <t>BA-Zugang 27 (syrische/ irakische HH)</t>
  </si>
  <si>
    <t>BA-Zugang 28 (ukrainische HH)</t>
  </si>
  <si>
    <t>in W18 wiederholt befragte Personen</t>
  </si>
  <si>
    <t>panelbereite Befragungspersonen W17</t>
  </si>
  <si>
    <r>
      <t>Personen und Haushalte mit ALG II – Leistungsbezug in 7/2023 aber ohne Bezug in 7/2015, 7/2016, 7/2017, 7/2018, 7/2019, 7/2020, 7/2021 oder 7/2022 und syrischer/ irakischer Nationalität (</t>
    </r>
    <r>
      <rPr>
        <b/>
        <sz val="11"/>
        <color theme="1"/>
        <rFont val="Arial"/>
        <family val="2"/>
      </rPr>
      <t>Sample XXXV; Zugangsstichprobe 27</t>
    </r>
    <r>
      <rPr>
        <sz val="10"/>
        <color theme="1"/>
        <rFont val="Arial"/>
        <family val="2"/>
      </rPr>
      <t>)</t>
    </r>
  </si>
  <si>
    <r>
      <t>Personen und Haushalte mit ALG II – Leistungsbezug in 7/2023 aber ohne Bezug in 7/2006, 7/2007, 7/2008, 7/2009, 7/2010, 7/2011, 7/2012, 7/2013, 7/2014 , 7/2015, 7/2016, 7/2017, 7/2018, 7/2019, 7/2020, 7/2021 oder 7/2022 (</t>
    </r>
    <r>
      <rPr>
        <b/>
        <sz val="11"/>
        <color theme="1"/>
        <rFont val="Arial"/>
        <family val="2"/>
      </rPr>
      <t>Sample XXXIV; Zugangsstichprobe 26</t>
    </r>
    <r>
      <rPr>
        <sz val="11"/>
        <color theme="1"/>
        <rFont val="Arial"/>
        <family val="2"/>
      </rPr>
      <t>)</t>
    </r>
  </si>
  <si>
    <r>
      <t>Personen und Haushalte mit ALG II – Leistungsbezug in 7/2023 aber ohne Bezug in 7/2022 und ukrainischer Nationalität (</t>
    </r>
    <r>
      <rPr>
        <b/>
        <sz val="11"/>
        <color theme="1"/>
        <rFont val="Arial"/>
        <family val="2"/>
      </rPr>
      <t>Sample XXXVI; Zugangsstichprobe 28</t>
    </r>
    <r>
      <rPr>
        <sz val="10"/>
        <color theme="1"/>
        <rFont val="Arial"/>
        <family val="2"/>
      </rPr>
      <t>)</t>
    </r>
  </si>
  <si>
    <r>
      <rPr>
        <b/>
        <sz val="11"/>
        <color theme="1"/>
        <rFont val="Arial"/>
        <family val="2"/>
      </rPr>
      <t>Welle 18</t>
    </r>
    <r>
      <rPr>
        <sz val="10"/>
        <color theme="1"/>
        <rFont val="Arial"/>
        <family val="2"/>
      </rPr>
      <t>: Februar 2024-September 2024</t>
    </r>
  </si>
  <si>
    <r>
      <rPr>
        <b/>
        <sz val="11"/>
        <color theme="1"/>
        <rFont val="Arial"/>
        <family val="2"/>
      </rPr>
      <t>Welle 18:</t>
    </r>
    <r>
      <rPr>
        <sz val="10"/>
        <color theme="1"/>
        <rFont val="Arial"/>
        <family val="2"/>
      </rPr>
      <t xml:space="preserve"> Feldzeit sowie Spelldaten reprospektiv ab 01/2022 bzw. jeweiligen Referenzzeitraum des Spelltyps</t>
    </r>
  </si>
  <si>
    <t>Zugangsstichprobe 26 für Sample I in Welle 18:</t>
  </si>
  <si>
    <t>In Welle 18 wurde wieder eine Zugangsstichprobe zum Sample I aus den Registerdaten der Bundesagentur für Arbeit gezogen. Dabei wurden Bedarfsgemeinschaften ausgewählt, die im Juli 2023, aber nicht im Juli 2006, Juli 2007, Juli 2008, Juli 2009, Juli 2010; Juli 2011, Juli 2012, Juli 2013, Juli 2014, Juli 2015, Juli 2016, Juli 2017, Juli 2018, Juli 2019, Juli 2020, Juli 2021 oder Juli 2022 Arbeitslosengeld II bezogen haben, die also Neuzugänge in den Bezug darstellen. Die Ziehung erfolgte in für Welle 1 ausgewählten Postleitzahlbezirken und den zusätzlichen Bezirken, die in Welle 5 hinzugekommen sind.</t>
  </si>
  <si>
    <t>Zugangsstichprobe 27 für Sample I in Welle 18:</t>
  </si>
  <si>
    <t>Zugangsstichprobe 28 für Sample I in Welle 18:</t>
  </si>
  <si>
    <t>Zusätzlich wurde ein Sample für die Zugangsstichprobe zum Sample I aus den Registerdaten der Bundesagentur für Arbeit gezogen. Dabei wurden Bedarfsgemeinschaften ausgewählt, die im Juli 2023 Arbeitslosengeld II bezogen aber nicht im Juli 2022 und der HBV ukrainischer Nationalität war.</t>
  </si>
  <si>
    <t>Bedarfsgemeinschaften, die im Juli 2023 aber nicht im Juli 2015, im Juli 2016, im Juli 2017,  Juli 2018,  Juli 2019,  Juli 2020,  Juli 2021 oder im Juli 2022 Arbeitslosengeld II bezogen haben und der HBV syrischer/ irakischer Nationalität war, wurden proportional mit der Zugangsstichprobe 23 gezogen. Es erfolgte kein gesondertes Oversampling.</t>
  </si>
  <si>
    <t>In der Welle 18 wurde das Sample XXX nach bearbeitet. Dafür wurden alle im Feldzeitraum der Welle 17 nicht kontaktierten sowie nicht-erreichten Haushalte aus dem Sample erneut eingesetzt.</t>
  </si>
  <si>
    <t>Aufstockung EWO W17/ 2</t>
  </si>
  <si>
    <t>**im CAPI-Feld 191 telefonische Fremdspracheninterviews</t>
  </si>
  <si>
    <t>*im CAPI-Feld 287 telefonische Fremdspracheninterviews</t>
  </si>
  <si>
    <t>stichprobe30</t>
  </si>
  <si>
    <t xml:space="preserve">Bestandsauffrischung (EWO) Welle 17 </t>
  </si>
  <si>
    <t>stichprobe31</t>
  </si>
  <si>
    <t>Zugangsstichprobe (BA) Welle 17</t>
  </si>
  <si>
    <t>stichprobe32</t>
  </si>
  <si>
    <t>Zugangsstichprobe (BA) (syrische/irakische HH) Welle 17</t>
  </si>
  <si>
    <t>stichprobe33</t>
  </si>
  <si>
    <t>Zugangsstichprobe (BA) (ukrainische HH) Welle 17</t>
  </si>
  <si>
    <t>Tabelle A11: Variablenübersicht, Abkürzungen und Referenzkategorien für die Logit-Modelle der erstbefragten Split-Haushalte (Welle 17 und Welle 18)</t>
  </si>
  <si>
    <t>Tabelle A12: Logit-Modelle zur Erstteilnahme von Split-W17-Haushalten</t>
  </si>
  <si>
    <t>Tabelle A14: Variablenübersicht, Abkürzungen und Referenzkategorien für die Logit-Modelle der BA-Auffrischungsstichprobe Welle 18</t>
  </si>
  <si>
    <t>Zugangsstichprobe BA Welle 18 - Syrer und Iraker</t>
  </si>
  <si>
    <t>Zugangsstichprobe BA Welle 18 - Ukrainer</t>
  </si>
  <si>
    <t>Zugangsstichprobe BA Welle 18 - ohne Syrer und Iraker</t>
  </si>
  <si>
    <t>ALG-II-Bezug zum Feldstart W18</t>
  </si>
  <si>
    <t>Tabelle A15: Logit-Modelle zur Erstteilnahme der BA-Auffrischungsstichprobe Welle 18</t>
  </si>
  <si>
    <t>Wiederteilnahme in Welle 17 zur</t>
  </si>
  <si>
    <t>Ermittlung der Nicht-Teilnahmewahrscheinlichkeit W17 (1-Teilnahmewahrscheinlichkeit W17)</t>
  </si>
  <si>
    <t>Ausprägung Eckwert aus der BA-Statistik Berichtsmonat:  Juli  2023</t>
  </si>
  <si>
    <t>Ausprägung Eckwert Mikrozensus 2023</t>
  </si>
  <si>
    <t>Ausprägung Eckwert aus der BA-Statistik Berichtsmonat:  Juli  2023 bzw. Mikrozensus 2023</t>
  </si>
  <si>
    <t>Ausprägung Eckwert aus der BA-Statistik Berichtsmonat:  Juli  2023 bzw.  Mikrozensus 2023</t>
  </si>
  <si>
    <t xml:space="preserve">Tabelle A17: Logit-Modelle zur Erstteilnahme für Erreichbarkeit und Teilnahme der Bestandsauffrischungsstichprobe (EWO) Welle 18 </t>
  </si>
  <si>
    <t>Tabelle A16: Variablenübersicht, Abkürzungen und Referenzkategorien für die Logit-Modelle der Bestandsauffrischungsstichprobe (EWO) Welle 18</t>
  </si>
  <si>
    <t>Tabelle A13: Logit-Modelle zur Erstteilnahme von Split-W18-Haushalten</t>
  </si>
  <si>
    <t>Wiederteilnahme in Welle 18 gegeben Nichtteilnahme in Welle 17</t>
  </si>
  <si>
    <r>
      <t>Bei Sample XXX erfolgte die Ziehung aus den Registern der Einwohnerm</t>
    </r>
    <r>
      <rPr>
        <sz val="11"/>
        <rFont val="Arial"/>
        <family val="2"/>
      </rPr>
      <t xml:space="preserve">eldeämter. Die Ziehung der Postleitzahlengebiete erfolgte unabhängig von den bisher ausgewählten Points. </t>
    </r>
    <r>
      <rPr>
        <sz val="11"/>
        <color theme="1"/>
        <rFont val="Arial"/>
        <family val="2"/>
      </rPr>
      <t xml:space="preserve"> Insgesamt wurden 100 neue Postleitzahlgebiete ausgewählt. </t>
    </r>
    <r>
      <rPr>
        <sz val="11"/>
        <rFont val="Arial"/>
        <family val="2"/>
      </rPr>
      <t xml:space="preserve">Sieben der neuen Postleitzahlengebiete waren Teil der bisherigen 400 Postleitzahlengebiete und wurden nicht ausgeschlossen. Die Ziehung der Personenadressen aus der Auswahlgesamtheit in den Gemeinden erfolgte über eine systematische </t>
    </r>
    <r>
      <rPr>
        <sz val="11"/>
        <color theme="1"/>
        <rFont val="Arial"/>
        <family val="2"/>
      </rPr>
      <t>Zufallsauswahl (Intervallziehung). Die Ziehung der Adressen aus den Meldeämtern erfolgte aus den Jahrgängen 2004 und frühere Jahrgänge. In jedem Sample Point wurden 200 Adressen aus den Registern der Gemeinden gezogen.</t>
    </r>
  </si>
  <si>
    <t>PASS-SUF0624, v1, DOI: 10.5164/IAB.PASS-SUF0624.de.en.v1</t>
  </si>
  <si>
    <t>Tabelle A22: Soll-Verteilungen und Verteilungen nach Kalibrierung (Ba-Stichprobe, Haushalte)</t>
  </si>
  <si>
    <t>Tabelle A24: Soll-Verteilung und Verteilungen nach Kalibrierung (Bevölkerungsstichprobe, Haushalte)</t>
  </si>
  <si>
    <t>Tabelle A26: Soll-Verteilungen und Vereilungen nach Kalibrierung (Gesamtstichprobe, Haushalte)</t>
  </si>
  <si>
    <t>Tabelle A27: Kenngrößen der Verteilung der  Gewichte (Gesamtstichprobe, Haushalte)</t>
  </si>
  <si>
    <t>Tabelle A28: Soll Verteilungen und Verteilungen nach Kalibrierung (BA-Stichprobe, Personen)</t>
  </si>
  <si>
    <t>Tabelle A29: Kenngrößen der Verteilung der Gewichte (BA-Stichprobe, Personen)</t>
  </si>
  <si>
    <t>Tabelle A33: Kenngrößen der Verteilung der Gewichte (Gesamtstichprobe, Personen)</t>
  </si>
  <si>
    <t>/</t>
  </si>
  <si>
    <t>13*</t>
  </si>
  <si>
    <t>18*</t>
  </si>
  <si>
    <t>38*</t>
  </si>
  <si>
    <t>20*</t>
  </si>
  <si>
    <t>19*</t>
  </si>
  <si>
    <t>48*</t>
  </si>
  <si>
    <t>14*</t>
  </si>
  <si>
    <t>Systemfreie Personennummer; Geschlecht; Geburtsjahr; Alter; Familienstand; Kinderzahl in und außerhalb des Haushalts; Staats­angehörigkeit; Herkunftsland und Migrationshintergrund; Schul- und Berufsbildung (inkl. generierter Skalen: CASMIN, ISCED-97, Bildung in Jahren); Schul- und Berufsbildung der Eltern; Gesundheitsindikatoren; Konfession; soziale Kontakte; Betreuung und Schulbesuch von Kindern; Haushaltseinkommen (inkl. Einzelkomponenten und bedarfsgewichtetes Haushaltseinkommen); Basisinformationen zu Vermögen und Schulden; Ausstattung des Haushalts (Deprivationsindex); Wohnung und Wohnumfeld; detaillierte Informationen zum Thema Altersvorsorge (nur Welle 3)</t>
  </si>
  <si>
    <t>Erwerbsstatus/Status Nichterwerbstätigkeit; Mini-Job; Arbeitszeit; Stellung im Beruf (detailliert); berufliche Tätigkeit (ISCO-88 und KldB-92); ISCO-basierte Status- und Prestigemaße (ISEI, SIOPS, MPS, EGP, ESeC); Erwerbseinkommen (brutto &amp; netto); Erwerbsbiografien mit Erwerbstätigkeiten/Arbeitslosigkeiten und Zeiten der Nichterwerbstätigkeit seit 01/2005 (ab Welle 2); Befristung der Tätigkeit; Aufsichtsfunktion; Arbeitgeber: öfftl. Dienst/Privatwirtschaft; Arbeitgeber: Zahl der Beschäftigten; weitere Erwerbstätigkeit; Zusammenfassende Informationen zur Erwerbs- und Arbeitslosigkeitshistorie; detaillierte Informationen zum Thema Arbeitssuche; Reservationslohn</t>
  </si>
  <si>
    <r>
      <t>Kontakte zum ALG II-Träger</t>
    </r>
    <r>
      <rPr>
        <sz val="10"/>
        <color theme="1"/>
        <rFont val="Arial"/>
        <family val="2"/>
      </rPr>
      <t>: Anzahl und Art der Kontakte; Gesprächsinhalte; Angebote; Eingliederungsvereinbarung; Bewertung des Trägers</t>
    </r>
  </si>
  <si>
    <t>Zufriedenheit; Ängste und Sorgen; Erwerbsorientierungen; Bildungsaspiration; Geschlechterrollenorientierungen; subjektive soziale Position (Oben-Unten-Skala); subjektive Bewertung des Gesundheitszustands</t>
  </si>
  <si>
    <r>
      <t>Personen und Haushalte der Wohnbevölkerung der BRD (</t>
    </r>
    <r>
      <rPr>
        <b/>
        <sz val="11"/>
        <color theme="1"/>
        <rFont val="Arial"/>
        <family val="2"/>
      </rPr>
      <t>Sample XXXVII, Bestandsauffrischung/ Aufstockungsstichprobe</t>
    </r>
    <r>
      <rPr>
        <sz val="11"/>
        <color theme="1"/>
        <rFont val="Arial"/>
        <family val="2"/>
      </rPr>
      <t>) Nachbearbeitung Sample XXX</t>
    </r>
  </si>
  <si>
    <t>14.11.2025</t>
  </si>
  <si>
    <t>PASS-SUF0624_DE_v1_dok1, DOI: 10.5164/IAB.FDZD.2510.de.v1</t>
  </si>
  <si>
    <t>FDZ-Datenreport 10|2025</t>
  </si>
  <si>
    <t>https://doku.iab.de/fdz/reporte/2025/DR_10-25.pdf</t>
  </si>
  <si>
    <t>https://fdz.iab.de/forschung/publikationen/fdz-datenreporte/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</si>
</sst>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
    <numFmt numFmtId="166" formatCode="0.000"/>
    <numFmt numFmtId="167" formatCode="0.000000"/>
    <numFmt numFmtId="168" formatCode="#,##0.000000"/>
    <numFmt numFmtId="169" formatCode="0.0000000"/>
    <numFmt numFmtId="170" formatCode="#,##0.0000"/>
    <numFmt numFmtId="171" formatCode="#,##0.00000"/>
    <numFmt numFmtId="172" formatCode="0.0000"/>
  </numFmts>
  <fonts count="50"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8"/>
      <color theme="1"/>
      <name val="Arial"/>
      <family val="2"/>
    </font>
    <font>
      <sz val="8"/>
      <name val="Arial"/>
      <family val="2"/>
    </font>
    <font>
      <sz val="10"/>
      <name val="Arial"/>
      <family val="2"/>
    </font>
    <font>
      <b/>
      <sz val="10"/>
      <name val="Arial"/>
      <family val="2"/>
    </font>
    <font>
      <sz val="9"/>
      <color theme="1"/>
      <name val="Arial"/>
      <family val="2"/>
    </font>
    <font>
      <sz val="10"/>
      <color rgb="FFFF0000"/>
      <name val="Arial"/>
      <family val="2"/>
    </font>
    <font>
      <i/>
      <sz val="10"/>
      <name val="Arial"/>
      <family val="2"/>
    </font>
    <font>
      <b/>
      <sz val="10"/>
      <color theme="1"/>
      <name val="Arial"/>
      <family val="2"/>
    </font>
    <font>
      <sz val="14"/>
      <color theme="1"/>
      <name val="Arial"/>
      <family val="2"/>
    </font>
    <font>
      <u/>
      <sz val="10"/>
      <color theme="10"/>
      <name val="Arial"/>
      <family val="2"/>
    </font>
    <font>
      <sz val="16"/>
      <color theme="1"/>
      <name val="Arial"/>
      <family val="2"/>
    </font>
    <font>
      <sz val="24"/>
      <color theme="1"/>
      <name val="Arial"/>
      <family val="2"/>
    </font>
    <font>
      <sz val="26"/>
      <color theme="1"/>
      <name val="Arial"/>
      <family val="2"/>
    </font>
    <font>
      <b/>
      <sz val="11"/>
      <color theme="1"/>
      <name val="Arial"/>
      <family val="2"/>
    </font>
    <font>
      <b/>
      <sz val="14"/>
      <color theme="1"/>
      <name val="Arial"/>
      <family val="2"/>
    </font>
    <font>
      <u/>
      <sz val="10"/>
      <color theme="1"/>
      <name val="Arial"/>
      <family val="2"/>
    </font>
    <font>
      <u/>
      <sz val="10"/>
      <name val="Arial"/>
      <family val="2"/>
    </font>
    <font>
      <b/>
      <sz val="18"/>
      <color theme="1"/>
      <name val="Arial"/>
      <family val="2"/>
    </font>
    <font>
      <u/>
      <sz val="14"/>
      <color theme="1"/>
      <name val="Arial"/>
      <family val="2"/>
    </font>
    <font>
      <sz val="12"/>
      <color theme="1"/>
      <name val="Arial"/>
      <family val="2"/>
    </font>
    <font>
      <sz val="14"/>
      <color rgb="FFFF0000"/>
      <name val="Arial"/>
      <family val="2"/>
    </font>
    <font>
      <b/>
      <sz val="11"/>
      <name val="Arial"/>
      <family val="2"/>
    </font>
    <font>
      <b/>
      <i/>
      <sz val="10"/>
      <name val="Arial"/>
      <family val="2"/>
    </font>
    <font>
      <b/>
      <vertAlign val="superscript"/>
      <sz val="14"/>
      <color theme="1"/>
      <name val="Arial"/>
      <family val="2"/>
    </font>
    <font>
      <b/>
      <vertAlign val="superscript"/>
      <sz val="10"/>
      <color theme="1"/>
      <name val="Arial"/>
      <family val="2"/>
    </font>
    <font>
      <sz val="10"/>
      <color theme="1"/>
      <name val="Calibri"/>
      <family val="2"/>
    </font>
    <font>
      <b/>
      <sz val="10"/>
      <color theme="1"/>
      <name val="Calibri"/>
      <family val="2"/>
    </font>
    <font>
      <sz val="10"/>
      <color theme="1"/>
      <name val="Arial"/>
      <family val="2"/>
    </font>
    <font>
      <u/>
      <sz val="11"/>
      <color theme="1"/>
      <name val="Arial"/>
      <family val="2"/>
    </font>
    <font>
      <sz val="7"/>
      <color theme="1"/>
      <name val="Calibri"/>
      <family val="2"/>
    </font>
    <font>
      <sz val="10.5"/>
      <color theme="1"/>
      <name val="Source Sans Pro"/>
      <family val="2"/>
    </font>
    <font>
      <sz val="20"/>
      <color rgb="FF003F7D"/>
      <name val="Source Sans Pro Light"/>
      <family val="2"/>
    </font>
    <font>
      <sz val="11.5"/>
      <color rgb="FF003F7D"/>
      <name val="Source Sans Pro Semibold"/>
      <family val="2"/>
    </font>
    <font>
      <sz val="10.5"/>
      <color rgb="FF003F7D"/>
      <name val="Source Sans Pro Semibold"/>
      <family val="2"/>
    </font>
    <font>
      <sz val="10.5"/>
      <color rgb="FF000000"/>
      <name val="Source Sans Pro"/>
      <family val="2"/>
    </font>
    <font>
      <u/>
      <sz val="10.5"/>
      <color rgb="FF003F7D"/>
      <name val="Source Sans Pro"/>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0">
    <border>
      <left/>
      <right/>
      <top/>
      <bottom/>
      <diagonal/>
    </border>
    <border>
      <left/>
      <right/>
      <top style="double">
        <color indexed="64"/>
      </top>
      <bottom/>
      <diagonal/>
    </border>
    <border>
      <left/>
      <right/>
      <top/>
      <bottom style="thin">
        <color indexed="64"/>
      </bottom>
      <diagonal/>
    </border>
    <border>
      <left/>
      <right/>
      <top/>
      <bottom style="double">
        <color indexed="64"/>
      </bottom>
      <diagonal/>
    </border>
    <border>
      <left/>
      <right/>
      <top style="double">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top style="medium">
        <color indexed="64"/>
      </top>
      <bottom/>
      <diagonal/>
    </border>
    <border>
      <left style="thin">
        <color theme="0"/>
      </left>
      <right/>
      <top style="double">
        <color auto="1"/>
      </top>
      <bottom style="thin">
        <color indexed="64"/>
      </bottom>
      <diagonal/>
    </border>
    <border>
      <left/>
      <right style="thin">
        <color theme="0"/>
      </right>
      <top style="double">
        <color auto="1"/>
      </top>
      <bottom style="thin">
        <color indexed="64"/>
      </bottom>
      <diagonal/>
    </border>
    <border>
      <left/>
      <right/>
      <top style="double">
        <color auto="1"/>
      </top>
      <bottom style="medium">
        <color auto="1"/>
      </bottom>
      <diagonal/>
    </border>
    <border>
      <left style="thin">
        <color theme="0"/>
      </left>
      <right style="thin">
        <color theme="0"/>
      </right>
      <top style="double">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style="medium">
        <color rgb="FFFFFFFF"/>
      </right>
      <top style="double">
        <color auto="1"/>
      </top>
      <bottom/>
      <diagonal/>
    </border>
    <border>
      <left/>
      <right style="medium">
        <color rgb="FFFFFFFF"/>
      </right>
      <top/>
      <bottom/>
      <diagonal/>
    </border>
    <border>
      <left/>
      <right style="medium">
        <color rgb="FFFFFFFF"/>
      </right>
      <top style="thin">
        <color indexed="64"/>
      </top>
      <bottom/>
      <diagonal/>
    </border>
    <border>
      <left/>
      <right style="medium">
        <color rgb="FFFFFFFF"/>
      </right>
      <top/>
      <bottom style="thin">
        <color indexed="64"/>
      </bottom>
      <diagonal/>
    </border>
    <border>
      <left/>
      <right style="medium">
        <color rgb="FFFFFFFF"/>
      </right>
      <top style="thin">
        <color auto="1"/>
      </top>
      <bottom style="thin">
        <color auto="1"/>
      </bottom>
      <diagonal/>
    </border>
    <border>
      <left/>
      <right style="medium">
        <color rgb="FFFFFFFF"/>
      </right>
      <top/>
      <bottom style="double">
        <color auto="1"/>
      </bottom>
      <diagonal/>
    </border>
    <border>
      <left/>
      <right style="medium">
        <color rgb="FFFFFFFF"/>
      </right>
      <top style="double">
        <color auto="1"/>
      </top>
      <bottom style="thin">
        <color auto="1"/>
      </bottom>
      <diagonal/>
    </border>
    <border>
      <left/>
      <right style="medium">
        <color rgb="FFFFFFFF"/>
      </right>
      <top style="thin">
        <color auto="1"/>
      </top>
      <bottom style="double">
        <color auto="1"/>
      </bottom>
      <diagonal/>
    </border>
    <border>
      <left/>
      <right style="medium">
        <color rgb="FFFFFFFF"/>
      </right>
      <top/>
      <bottom style="medium">
        <color rgb="FFFFFFFF"/>
      </bottom>
      <diagonal/>
    </border>
    <border>
      <left style="medium">
        <color rgb="FFFFFFFF"/>
      </left>
      <right/>
      <top style="double">
        <color auto="1"/>
      </top>
      <bottom style="thin">
        <color auto="1"/>
      </bottom>
      <diagonal/>
    </border>
    <border>
      <left style="medium">
        <color rgb="FFFFFFFF"/>
      </left>
      <right/>
      <top style="thin">
        <color auto="1"/>
      </top>
      <bottom style="thin">
        <color auto="1"/>
      </bottom>
      <diagonal/>
    </border>
    <border>
      <left style="medium">
        <color rgb="FFFFFFFF"/>
      </left>
      <right/>
      <top style="thin">
        <color auto="1"/>
      </top>
      <bottom style="double">
        <color auto="1"/>
      </bottom>
      <diagonal/>
    </border>
    <border>
      <left/>
      <right/>
      <top style="thin">
        <color auto="1"/>
      </top>
      <bottom style="double">
        <color auto="1"/>
      </bottom>
      <diagonal/>
    </border>
    <border>
      <left style="medium">
        <color rgb="FFFFFFFF"/>
      </left>
      <right/>
      <top style="double">
        <color auto="1"/>
      </top>
      <bottom/>
      <diagonal/>
    </border>
    <border>
      <left style="medium">
        <color rgb="FFFFFFFF"/>
      </left>
      <right/>
      <top/>
      <bottom/>
      <diagonal/>
    </border>
    <border>
      <left style="medium">
        <color rgb="FFFFFFFF"/>
      </left>
      <right/>
      <top/>
      <bottom style="medium">
        <color rgb="FFFFFFFF"/>
      </bottom>
      <diagonal/>
    </border>
    <border>
      <left style="medium">
        <color rgb="FFFFFFFF"/>
      </left>
      <right/>
      <top style="medium">
        <color rgb="FFFFFFFF"/>
      </top>
      <bottom/>
      <diagonal/>
    </border>
    <border>
      <left/>
      <right style="medium">
        <color indexed="64"/>
      </right>
      <top style="double">
        <color indexed="64"/>
      </top>
      <bottom/>
      <diagonal/>
    </border>
    <border>
      <left style="medium">
        <color indexed="64"/>
      </left>
      <right/>
      <top style="double">
        <color indexed="64"/>
      </top>
      <bottom/>
      <diagonal/>
    </border>
    <border>
      <left/>
      <right style="medium">
        <color indexed="64"/>
      </right>
      <top/>
      <bottom style="double">
        <color indexed="64"/>
      </bottom>
      <diagonal/>
    </border>
    <border>
      <left style="medium">
        <color indexed="64"/>
      </left>
      <right/>
      <top/>
      <bottom style="double">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double">
        <color indexed="64"/>
      </bottom>
      <diagonal/>
    </border>
    <border>
      <left style="medium">
        <color indexed="64"/>
      </left>
      <right/>
      <top/>
      <bottom style="medium">
        <color indexed="64"/>
      </bottom>
      <diagonal/>
    </border>
    <border>
      <left/>
      <right style="medium">
        <color rgb="FF000000"/>
      </right>
      <top style="double">
        <color indexed="64"/>
      </top>
      <bottom/>
      <diagonal/>
    </border>
    <border>
      <left style="medium">
        <color rgb="FF000000"/>
      </left>
      <right/>
      <top style="double">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right style="medium">
        <color rgb="FF000000"/>
      </right>
      <top/>
      <bottom/>
      <diagonal/>
    </border>
    <border>
      <left style="medium">
        <color rgb="FF000000"/>
      </left>
      <right/>
      <top/>
      <bottom/>
      <diagonal/>
    </border>
    <border>
      <left/>
      <right style="medium">
        <color rgb="FF000000"/>
      </right>
      <top/>
      <bottom style="double">
        <color indexed="64"/>
      </bottom>
      <diagonal/>
    </border>
    <border>
      <left style="medium">
        <color rgb="FF000000"/>
      </left>
      <right/>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
      <left/>
      <right style="medium">
        <color indexed="64"/>
      </right>
      <top style="medium">
        <color rgb="FF000000"/>
      </top>
      <bottom/>
      <diagonal/>
    </border>
    <border>
      <left/>
      <right style="medium">
        <color rgb="FF000000"/>
      </right>
      <top style="double">
        <color indexed="64"/>
      </top>
      <bottom style="medium">
        <color rgb="FF000000"/>
      </bottom>
      <diagonal/>
    </border>
    <border>
      <left/>
      <right/>
      <top style="double">
        <color indexed="64"/>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rgb="FF000000"/>
      </right>
      <top style="medium">
        <color rgb="FF000000"/>
      </top>
      <bottom style="double">
        <color indexed="64"/>
      </bottom>
      <diagonal/>
    </border>
    <border>
      <left style="medium">
        <color indexed="64"/>
      </left>
      <right style="medium">
        <color indexed="64"/>
      </right>
      <top style="double">
        <color indexed="64"/>
      </top>
      <bottom/>
      <diagonal/>
    </border>
  </borders>
  <cellStyleXfs count="4">
    <xf numFmtId="0" fontId="0" fillId="0" borderId="0"/>
    <xf numFmtId="0" fontId="22" fillId="0" borderId="0" applyNumberFormat="0" applyFill="0" applyBorder="0" applyAlignment="0" applyProtection="0"/>
    <xf numFmtId="0" fontId="9" fillId="0" borderId="0"/>
    <xf numFmtId="0" fontId="7" fillId="0" borderId="0"/>
  </cellStyleXfs>
  <cellXfs count="577">
    <xf numFmtId="0" fontId="0" fillId="0" borderId="0" xfId="0"/>
    <xf numFmtId="0" fontId="15" fillId="0" borderId="0" xfId="0" applyFont="1" applyAlignment="1">
      <alignment horizontal="center" vertical="center" wrapText="1"/>
    </xf>
    <xf numFmtId="0" fontId="16" fillId="0" borderId="0" xfId="0" applyFont="1" applyAlignment="1">
      <alignment horizontal="left" vertical="center" wrapText="1"/>
    </xf>
    <xf numFmtId="0" fontId="14" fillId="0" borderId="0" xfId="0" applyFont="1"/>
    <xf numFmtId="164" fontId="15" fillId="0" borderId="0" xfId="0" applyNumberFormat="1" applyFont="1" applyAlignment="1">
      <alignment horizontal="center" vertical="center" wrapText="1"/>
    </xf>
    <xf numFmtId="0" fontId="16" fillId="0" borderId="3" xfId="0" applyFont="1" applyBorder="1" applyAlignment="1">
      <alignment horizontal="left" vertical="center" wrapText="1"/>
    </xf>
    <xf numFmtId="0" fontId="17" fillId="0" borderId="0" xfId="0" applyFont="1"/>
    <xf numFmtId="0" fontId="15" fillId="0" borderId="0" xfId="0" applyFont="1" applyAlignment="1">
      <alignment vertical="center" wrapText="1"/>
    </xf>
    <xf numFmtId="3" fontId="15" fillId="0" borderId="0" xfId="0" applyNumberFormat="1" applyFont="1" applyAlignment="1">
      <alignment horizontal="center" vertical="center" wrapText="1"/>
    </xf>
    <xf numFmtId="0" fontId="15" fillId="0" borderId="2" xfId="0" applyFont="1" applyBorder="1" applyAlignment="1">
      <alignment vertical="center" wrapText="1"/>
    </xf>
    <xf numFmtId="3" fontId="15" fillId="0" borderId="2" xfId="0" applyNumberFormat="1" applyFont="1" applyBorder="1" applyAlignment="1">
      <alignment horizontal="center" vertical="center" wrapText="1"/>
    </xf>
    <xf numFmtId="0" fontId="15" fillId="0" borderId="3" xfId="0" applyFont="1" applyBorder="1" applyAlignment="1">
      <alignment vertical="center" wrapText="1"/>
    </xf>
    <xf numFmtId="3" fontId="15" fillId="0" borderId="3" xfId="0" applyNumberFormat="1" applyFont="1" applyBorder="1" applyAlignment="1">
      <alignment horizontal="center" vertical="center" wrapText="1"/>
    </xf>
    <xf numFmtId="0" fontId="13" fillId="0" borderId="0" xfId="0" applyFont="1"/>
    <xf numFmtId="0" fontId="16" fillId="0" borderId="0" xfId="0" applyFont="1" applyAlignment="1">
      <alignment vertical="center" wrapText="1"/>
    </xf>
    <xf numFmtId="0" fontId="0" fillId="0" borderId="0" xfId="0" applyAlignment="1">
      <alignment horizontal="center"/>
    </xf>
    <xf numFmtId="0" fontId="18" fillId="0" borderId="0" xfId="0" applyFont="1"/>
    <xf numFmtId="0" fontId="13" fillId="0" borderId="0" xfId="0" applyFont="1" applyAlignment="1">
      <alignment horizontal="center"/>
    </xf>
    <xf numFmtId="0" fontId="15" fillId="0" borderId="0" xfId="0" applyFont="1"/>
    <xf numFmtId="0" fontId="15" fillId="0" borderId="5" xfId="0" applyFont="1" applyBorder="1" applyAlignment="1">
      <alignment vertical="center" wrapText="1"/>
    </xf>
    <xf numFmtId="3" fontId="15" fillId="0" borderId="5" xfId="0" applyNumberFormat="1" applyFont="1" applyBorder="1" applyAlignment="1">
      <alignment horizontal="center" vertical="center" wrapText="1"/>
    </xf>
    <xf numFmtId="3" fontId="20" fillId="0" borderId="0" xfId="0" applyNumberFormat="1" applyFont="1" applyAlignment="1">
      <alignment horizontal="center" vertical="center" wrapText="1"/>
    </xf>
    <xf numFmtId="0" fontId="16" fillId="0" borderId="0" xfId="0" applyFont="1" applyAlignment="1">
      <alignment vertical="center" readingOrder="1"/>
    </xf>
    <xf numFmtId="164" fontId="15" fillId="2" borderId="2" xfId="0" applyNumberFormat="1" applyFont="1" applyFill="1" applyBorder="1" applyAlignment="1">
      <alignment horizontal="center" vertical="center" wrapText="1"/>
    </xf>
    <xf numFmtId="0" fontId="22" fillId="0" borderId="0" xfId="1"/>
    <xf numFmtId="0" fontId="0" fillId="2" borderId="0" xfId="0" applyFill="1"/>
    <xf numFmtId="0" fontId="21" fillId="2" borderId="0" xfId="0" applyFont="1" applyFill="1"/>
    <xf numFmtId="0" fontId="22" fillId="2" borderId="0" xfId="1" applyFill="1"/>
    <xf numFmtId="0" fontId="23" fillId="2" borderId="0" xfId="0" applyFont="1" applyFill="1"/>
    <xf numFmtId="0" fontId="24" fillId="2" borderId="0" xfId="0" applyFont="1" applyFill="1"/>
    <xf numFmtId="0" fontId="25" fillId="2" borderId="0" xfId="0" applyFont="1" applyFill="1"/>
    <xf numFmtId="0" fontId="12" fillId="0" borderId="0" xfId="0" applyFont="1"/>
    <xf numFmtId="0" fontId="27" fillId="0" borderId="0" xfId="0" applyFont="1"/>
    <xf numFmtId="0" fontId="12" fillId="0" borderId="6" xfId="0" applyFont="1" applyBorder="1" applyAlignment="1">
      <alignment horizontal="center" vertical="center"/>
    </xf>
    <xf numFmtId="0" fontId="26" fillId="0" borderId="6" xfId="0" applyFont="1" applyBorder="1" applyAlignment="1">
      <alignment horizontal="center" vertical="center"/>
    </xf>
    <xf numFmtId="0" fontId="26" fillId="0" borderId="6" xfId="0" applyFont="1" applyBorder="1" applyAlignment="1">
      <alignment horizontal="center" vertical="center" wrapText="1"/>
    </xf>
    <xf numFmtId="0" fontId="0" fillId="0" borderId="0" xfId="0" applyAlignment="1">
      <alignment horizontal="center" vertical="center"/>
    </xf>
    <xf numFmtId="0" fontId="20" fillId="0" borderId="8" xfId="0" applyFont="1" applyBorder="1" applyAlignment="1">
      <alignment horizontal="center" vertical="center"/>
    </xf>
    <xf numFmtId="0" fontId="20" fillId="0" borderId="4" xfId="0" applyFont="1" applyBorder="1" applyAlignment="1">
      <alignment horizontal="center" vertical="center"/>
    </xf>
    <xf numFmtId="0" fontId="20" fillId="0" borderId="9" xfId="0" applyFont="1" applyBorder="1" applyAlignment="1">
      <alignment horizontal="center" vertical="center"/>
    </xf>
    <xf numFmtId="0" fontId="30" fillId="2" borderId="0" xfId="0" applyFont="1" applyFill="1"/>
    <xf numFmtId="0" fontId="31" fillId="2" borderId="0" xfId="0" applyFont="1" applyFill="1"/>
    <xf numFmtId="0" fontId="20" fillId="0" borderId="0" xfId="0" applyFont="1" applyAlignment="1">
      <alignment horizontal="center" vertical="center"/>
    </xf>
    <xf numFmtId="0" fontId="11" fillId="0" borderId="0" xfId="0" applyFont="1"/>
    <xf numFmtId="0" fontId="32" fillId="0" borderId="0" xfId="0" applyFont="1"/>
    <xf numFmtId="0" fontId="21" fillId="0" borderId="0" xfId="0" applyFont="1"/>
    <xf numFmtId="0" fontId="0" fillId="0" borderId="1" xfId="0" applyBorder="1" applyAlignment="1">
      <alignment vertical="center"/>
    </xf>
    <xf numFmtId="3" fontId="0" fillId="0" borderId="0" xfId="0" applyNumberFormat="1" applyAlignment="1">
      <alignment horizontal="center" vertical="center" wrapText="1"/>
    </xf>
    <xf numFmtId="0" fontId="0" fillId="0" borderId="0" xfId="0" applyAlignment="1">
      <alignment horizontal="center" vertical="center" wrapText="1"/>
    </xf>
    <xf numFmtId="0" fontId="34" fillId="0" borderId="1" xfId="0" applyFont="1" applyBorder="1" applyAlignment="1">
      <alignment horizontal="center" vertical="center" wrapText="1"/>
    </xf>
    <xf numFmtId="3" fontId="16" fillId="0" borderId="3" xfId="0" applyNumberFormat="1" applyFont="1" applyBorder="1" applyAlignment="1">
      <alignment horizontal="center" vertical="center" wrapText="1"/>
    </xf>
    <xf numFmtId="0" fontId="34" fillId="0" borderId="4" xfId="0" applyFont="1" applyBorder="1" applyAlignment="1">
      <alignment horizontal="center" vertical="center" wrapText="1"/>
    </xf>
    <xf numFmtId="0" fontId="0" fillId="0" borderId="1" xfId="0" applyBorder="1" applyAlignment="1">
      <alignment horizontal="center"/>
    </xf>
    <xf numFmtId="0" fontId="34" fillId="0" borderId="8" xfId="0" applyFont="1" applyBorder="1" applyAlignment="1">
      <alignment horizontal="center" vertical="center"/>
    </xf>
    <xf numFmtId="0" fontId="34" fillId="0" borderId="4" xfId="0" applyFont="1" applyBorder="1" applyAlignment="1">
      <alignment horizontal="center" vertical="center"/>
    </xf>
    <xf numFmtId="0" fontId="34" fillId="0" borderId="9" xfId="0" applyFont="1" applyBorder="1" applyAlignment="1">
      <alignment horizontal="center" vertical="center"/>
    </xf>
    <xf numFmtId="0" fontId="34" fillId="0" borderId="11" xfId="0" applyFont="1" applyBorder="1" applyAlignment="1">
      <alignment horizontal="center" vertical="center"/>
    </xf>
    <xf numFmtId="0" fontId="34" fillId="0" borderId="6" xfId="0" applyFont="1" applyBorder="1" applyAlignment="1">
      <alignment horizontal="center" vertical="center" wrapText="1"/>
    </xf>
    <xf numFmtId="3" fontId="16" fillId="0" borderId="0" xfId="0" applyNumberFormat="1" applyFont="1" applyAlignment="1">
      <alignment horizontal="center" vertical="center" wrapText="1"/>
    </xf>
    <xf numFmtId="0" fontId="16" fillId="0" borderId="1" xfId="0" applyFont="1" applyBorder="1" applyAlignment="1">
      <alignment horizontal="left" vertical="center" wrapText="1"/>
    </xf>
    <xf numFmtId="3" fontId="16" fillId="0" borderId="1" xfId="0" applyNumberFormat="1" applyFont="1" applyBorder="1" applyAlignment="1">
      <alignment horizontal="center" vertical="center" wrapText="1"/>
    </xf>
    <xf numFmtId="164" fontId="19" fillId="0" borderId="0" xfId="0" applyNumberFormat="1" applyFont="1" applyAlignment="1">
      <alignment horizontal="center" vertical="center" wrapText="1"/>
    </xf>
    <xf numFmtId="164" fontId="16" fillId="0" borderId="3" xfId="0" applyNumberFormat="1" applyFont="1" applyBorder="1" applyAlignment="1">
      <alignment horizontal="center" vertical="center" wrapText="1"/>
    </xf>
    <xf numFmtId="0" fontId="0" fillId="0" borderId="3" xfId="0" applyBorder="1" applyAlignment="1">
      <alignment horizontal="center"/>
    </xf>
    <xf numFmtId="164" fontId="16" fillId="0" borderId="0" xfId="0" applyNumberFormat="1" applyFont="1" applyAlignment="1">
      <alignment horizontal="center" vertical="center" wrapText="1"/>
    </xf>
    <xf numFmtId="0" fontId="20" fillId="0" borderId="0" xfId="0" applyFont="1" applyAlignment="1">
      <alignment horizontal="right" vertical="center" wrapText="1"/>
    </xf>
    <xf numFmtId="165" fontId="0" fillId="0" borderId="0" xfId="0" applyNumberFormat="1" applyAlignment="1">
      <alignment horizontal="center" vertical="center" wrapText="1"/>
    </xf>
    <xf numFmtId="0" fontId="20" fillId="0" borderId="3" xfId="0" applyFont="1" applyBorder="1" applyAlignment="1">
      <alignment horizontal="center" vertical="center" wrapText="1"/>
    </xf>
    <xf numFmtId="0" fontId="27" fillId="2" borderId="0" xfId="0" applyFont="1" applyFill="1"/>
    <xf numFmtId="0" fontId="18" fillId="2" borderId="0" xfId="0" applyFont="1" applyFill="1"/>
    <xf numFmtId="0" fontId="26" fillId="2" borderId="0" xfId="0" applyFont="1" applyFill="1" applyAlignment="1">
      <alignment horizontal="center"/>
    </xf>
    <xf numFmtId="0" fontId="26" fillId="2" borderId="4" xfId="0" applyFont="1" applyFill="1" applyBorder="1" applyAlignment="1">
      <alignment horizontal="center"/>
    </xf>
    <xf numFmtId="0" fontId="34" fillId="2" borderId="8" xfId="0" applyFont="1" applyFill="1" applyBorder="1" applyAlignment="1">
      <alignment horizontal="center"/>
    </xf>
    <xf numFmtId="0" fontId="34" fillId="2" borderId="4" xfId="0" applyFont="1" applyFill="1" applyBorder="1" applyAlignment="1">
      <alignment horizontal="center"/>
    </xf>
    <xf numFmtId="0" fontId="34" fillId="2" borderId="9" xfId="0" applyFont="1" applyFill="1" applyBorder="1" applyAlignment="1">
      <alignment horizontal="center"/>
    </xf>
    <xf numFmtId="0" fontId="26" fillId="2" borderId="0" xfId="0" applyFont="1" applyFill="1"/>
    <xf numFmtId="0" fontId="26" fillId="2" borderId="6" xfId="0" applyFont="1" applyFill="1" applyBorder="1"/>
    <xf numFmtId="0" fontId="34" fillId="2" borderId="6" xfId="0" applyFont="1" applyFill="1" applyBorder="1" applyAlignment="1">
      <alignment horizontal="center" vertical="top" wrapText="1"/>
    </xf>
    <xf numFmtId="0" fontId="34" fillId="2" borderId="6" xfId="0" applyFont="1" applyFill="1" applyBorder="1" applyAlignment="1">
      <alignment horizontal="center" vertical="center" wrapText="1"/>
    </xf>
    <xf numFmtId="0" fontId="15" fillId="2" borderId="0" xfId="0" applyFont="1" applyFill="1" applyAlignment="1">
      <alignment vertical="center" wrapText="1"/>
    </xf>
    <xf numFmtId="0" fontId="15" fillId="2" borderId="0" xfId="0" applyFont="1" applyFill="1" applyAlignment="1">
      <alignment horizontal="center" vertical="center" wrapText="1"/>
    </xf>
    <xf numFmtId="3" fontId="15" fillId="2" borderId="0" xfId="0" applyNumberFormat="1" applyFont="1" applyFill="1" applyAlignment="1">
      <alignment horizontal="center" vertical="center" wrapText="1"/>
    </xf>
    <xf numFmtId="3" fontId="16" fillId="2" borderId="0" xfId="0" applyNumberFormat="1" applyFont="1" applyFill="1" applyAlignment="1">
      <alignment horizontal="center" vertical="center" wrapText="1"/>
    </xf>
    <xf numFmtId="0" fontId="19" fillId="2" borderId="2" xfId="0" applyFont="1" applyFill="1" applyBorder="1" applyAlignment="1">
      <alignment horizontal="right" vertical="center" wrapText="1"/>
    </xf>
    <xf numFmtId="0" fontId="19" fillId="2" borderId="2" xfId="0" applyFont="1" applyFill="1" applyBorder="1" applyAlignment="1">
      <alignment horizontal="center" vertical="center" wrapText="1"/>
    </xf>
    <xf numFmtId="164" fontId="19" fillId="2" borderId="2" xfId="0" applyNumberFormat="1" applyFont="1" applyFill="1" applyBorder="1" applyAlignment="1">
      <alignment horizontal="center" vertical="center" wrapText="1"/>
    </xf>
    <xf numFmtId="164" fontId="35" fillId="2" borderId="2" xfId="0" applyNumberFormat="1" applyFont="1" applyFill="1" applyBorder="1" applyAlignment="1">
      <alignment horizontal="center" vertical="center" wrapText="1"/>
    </xf>
    <xf numFmtId="0" fontId="0" fillId="2" borderId="5" xfId="0" applyFill="1" applyBorder="1"/>
    <xf numFmtId="0" fontId="16" fillId="2" borderId="2" xfId="0" applyFont="1" applyFill="1" applyBorder="1" applyAlignment="1">
      <alignment horizontal="center" vertical="center" wrapText="1"/>
    </xf>
    <xf numFmtId="0" fontId="19" fillId="2" borderId="0" xfId="0" applyFont="1" applyFill="1" applyAlignment="1">
      <alignment horizontal="right" vertical="center" wrapText="1"/>
    </xf>
    <xf numFmtId="0" fontId="16" fillId="2" borderId="0" xfId="0" applyFont="1" applyFill="1" applyAlignment="1">
      <alignment horizontal="center" vertical="center" wrapText="1"/>
    </xf>
    <xf numFmtId="164" fontId="19" fillId="2" borderId="0" xfId="0" applyNumberFormat="1" applyFont="1" applyFill="1" applyAlignment="1">
      <alignment horizontal="center" vertical="center" wrapText="1"/>
    </xf>
    <xf numFmtId="164" fontId="35" fillId="2" borderId="0" xfId="0" applyNumberFormat="1" applyFont="1" applyFill="1" applyAlignment="1">
      <alignment horizontal="center" vertical="center" wrapText="1"/>
    </xf>
    <xf numFmtId="0" fontId="15" fillId="2" borderId="5" xfId="0" applyFont="1" applyFill="1" applyBorder="1" applyAlignment="1">
      <alignment horizontal="center" vertical="center" wrapText="1"/>
    </xf>
    <xf numFmtId="3" fontId="15" fillId="2" borderId="5" xfId="0" applyNumberFormat="1" applyFont="1" applyFill="1" applyBorder="1" applyAlignment="1">
      <alignment horizontal="center" vertical="center" wrapText="1"/>
    </xf>
    <xf numFmtId="3" fontId="16" fillId="2" borderId="5" xfId="0" applyNumberFormat="1" applyFont="1" applyFill="1" applyBorder="1" applyAlignment="1">
      <alignment horizontal="center" vertical="center" wrapText="1"/>
    </xf>
    <xf numFmtId="0" fontId="0" fillId="2" borderId="2" xfId="0" applyFill="1" applyBorder="1"/>
    <xf numFmtId="0" fontId="16" fillId="2" borderId="0" xfId="0" applyFont="1" applyFill="1" applyAlignment="1">
      <alignment horizontal="center" vertical="center" textRotation="90"/>
    </xf>
    <xf numFmtId="0" fontId="14" fillId="2" borderId="0" xfId="0" applyFont="1" applyFill="1"/>
    <xf numFmtId="0" fontId="17" fillId="2" borderId="0" xfId="0" applyFont="1" applyFill="1"/>
    <xf numFmtId="0" fontId="17" fillId="2" borderId="0" xfId="0" applyFont="1" applyFill="1" applyAlignment="1">
      <alignment horizontal="center"/>
    </xf>
    <xf numFmtId="165" fontId="15" fillId="0" borderId="0" xfId="0" applyNumberFormat="1" applyFont="1" applyAlignment="1">
      <alignment horizontal="center" vertical="center" wrapText="1"/>
    </xf>
    <xf numFmtId="0" fontId="34" fillId="0" borderId="4" xfId="0" applyFont="1" applyBorder="1" applyAlignment="1">
      <alignment vertical="center" wrapText="1"/>
    </xf>
    <xf numFmtId="0" fontId="16" fillId="0" borderId="6" xfId="0" applyFont="1" applyBorder="1" applyAlignment="1">
      <alignment vertical="center" wrapText="1"/>
    </xf>
    <xf numFmtId="0" fontId="15" fillId="0" borderId="6" xfId="0" applyFont="1" applyBorder="1" applyAlignment="1">
      <alignment horizontal="center" vertical="center" wrapText="1"/>
    </xf>
    <xf numFmtId="0" fontId="16" fillId="0" borderId="4" xfId="0" applyFont="1" applyBorder="1" applyAlignment="1">
      <alignment vertical="center" wrapText="1"/>
    </xf>
    <xf numFmtId="0" fontId="0" fillId="2" borderId="0" xfId="0" applyFill="1" applyAlignment="1">
      <alignment horizontal="center"/>
    </xf>
    <xf numFmtId="0" fontId="11" fillId="2" borderId="0" xfId="0" applyFont="1" applyFill="1"/>
    <xf numFmtId="0" fontId="26" fillId="2" borderId="6" xfId="0" applyFont="1" applyFill="1" applyBorder="1" applyAlignment="1">
      <alignment horizontal="center" vertical="center"/>
    </xf>
    <xf numFmtId="0" fontId="26" fillId="2" borderId="6" xfId="0" applyFont="1" applyFill="1" applyBorder="1" applyAlignment="1">
      <alignment horizontal="center" vertical="center" wrapText="1"/>
    </xf>
    <xf numFmtId="3" fontId="0" fillId="2" borderId="0" xfId="0" applyNumberFormat="1" applyFill="1" applyAlignment="1">
      <alignment horizontal="center"/>
    </xf>
    <xf numFmtId="0" fontId="26" fillId="2" borderId="6" xfId="0" applyFont="1" applyFill="1" applyBorder="1" applyAlignment="1">
      <alignment horizontal="left" vertical="center"/>
    </xf>
    <xf numFmtId="0" fontId="0" fillId="2" borderId="0" xfId="0" applyFill="1" applyAlignment="1">
      <alignment horizontal="left"/>
    </xf>
    <xf numFmtId="0" fontId="0" fillId="2" borderId="3" xfId="0" applyFill="1" applyBorder="1" applyAlignment="1">
      <alignment horizontal="left"/>
    </xf>
    <xf numFmtId="0" fontId="15" fillId="2" borderId="0" xfId="0" applyFont="1" applyFill="1" applyAlignment="1">
      <alignment horizontal="center" vertical="center"/>
    </xf>
    <xf numFmtId="0" fontId="34" fillId="2" borderId="8" xfId="0" applyFont="1" applyFill="1" applyBorder="1" applyAlignment="1">
      <alignment horizontal="left" vertical="center"/>
    </xf>
    <xf numFmtId="0" fontId="34" fillId="2" borderId="4" xfId="0" applyFont="1" applyFill="1" applyBorder="1" applyAlignment="1">
      <alignment horizontal="left" vertical="center"/>
    </xf>
    <xf numFmtId="0" fontId="34" fillId="2" borderId="4" xfId="0" applyFont="1" applyFill="1" applyBorder="1" applyAlignment="1">
      <alignment horizontal="center" vertical="center"/>
    </xf>
    <xf numFmtId="0" fontId="34" fillId="2" borderId="9" xfId="0" applyFont="1" applyFill="1" applyBorder="1" applyAlignment="1">
      <alignment horizontal="center" vertical="center"/>
    </xf>
    <xf numFmtId="0" fontId="34" fillId="2" borderId="11" xfId="0" applyFont="1" applyFill="1" applyBorder="1" applyAlignment="1">
      <alignment horizontal="center" vertical="center"/>
    </xf>
    <xf numFmtId="0" fontId="0" fillId="2" borderId="5" xfId="0" applyFill="1" applyBorder="1" applyAlignment="1">
      <alignment horizontal="left"/>
    </xf>
    <xf numFmtId="0" fontId="20" fillId="2" borderId="2" xfId="0" applyFont="1" applyFill="1" applyBorder="1" applyAlignment="1">
      <alignment horizontal="left" vertical="center"/>
    </xf>
    <xf numFmtId="0" fontId="0" fillId="2" borderId="2" xfId="0" applyFill="1" applyBorder="1" applyAlignment="1">
      <alignment horizontal="left"/>
    </xf>
    <xf numFmtId="3" fontId="0" fillId="2" borderId="5" xfId="0" applyNumberFormat="1" applyFill="1" applyBorder="1" applyAlignment="1">
      <alignment horizontal="center"/>
    </xf>
    <xf numFmtId="3" fontId="0" fillId="2" borderId="2" xfId="0" applyNumberFormat="1" applyFill="1" applyBorder="1" applyAlignment="1">
      <alignment horizontal="center"/>
    </xf>
    <xf numFmtId="0" fontId="0" fillId="2" borderId="0" xfId="0" applyFill="1" applyAlignment="1">
      <alignment horizontal="center" vertical="center"/>
    </xf>
    <xf numFmtId="0" fontId="0" fillId="2" borderId="0" xfId="0" applyFill="1" applyAlignment="1">
      <alignment vertical="center"/>
    </xf>
    <xf numFmtId="0" fontId="0" fillId="2" borderId="5" xfId="0" applyFill="1" applyBorder="1" applyAlignment="1">
      <alignment vertical="center"/>
    </xf>
    <xf numFmtId="0" fontId="0" fillId="2" borderId="5" xfId="0" applyFill="1" applyBorder="1" applyAlignment="1">
      <alignment horizontal="center"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26" fillId="2" borderId="10" xfId="0" applyFont="1" applyFill="1" applyBorder="1" applyAlignment="1">
      <alignment horizontal="center" vertical="center"/>
    </xf>
    <xf numFmtId="0" fontId="0" fillId="2" borderId="0" xfId="0" applyFill="1" applyAlignment="1">
      <alignment horizontal="left" vertical="center"/>
    </xf>
    <xf numFmtId="3" fontId="0" fillId="2" borderId="0" xfId="0" applyNumberFormat="1" applyFill="1" applyAlignment="1">
      <alignment horizontal="center" vertical="center"/>
    </xf>
    <xf numFmtId="0" fontId="0" fillId="2" borderId="3" xfId="0" applyFill="1" applyBorder="1" applyAlignment="1">
      <alignment horizontal="left" vertical="center"/>
    </xf>
    <xf numFmtId="3" fontId="0" fillId="2" borderId="3" xfId="0" applyNumberFormat="1" applyFill="1" applyBorder="1" applyAlignment="1">
      <alignment horizontal="center" vertical="center"/>
    </xf>
    <xf numFmtId="164" fontId="13" fillId="2" borderId="0" xfId="0" applyNumberFormat="1" applyFont="1" applyFill="1"/>
    <xf numFmtId="0" fontId="11" fillId="2" borderId="0" xfId="0" applyFont="1" applyFill="1" applyAlignment="1">
      <alignment horizontal="center"/>
    </xf>
    <xf numFmtId="0" fontId="26" fillId="2" borderId="4" xfId="0" applyFont="1" applyFill="1" applyBorder="1" applyAlignment="1">
      <alignment horizontal="center" vertical="center"/>
    </xf>
    <xf numFmtId="0" fontId="26" fillId="2" borderId="9" xfId="0" applyFont="1" applyFill="1" applyBorder="1" applyAlignment="1">
      <alignment horizontal="center" vertical="center"/>
    </xf>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0" fontId="20" fillId="2" borderId="0" xfId="0" applyFont="1" applyFill="1" applyAlignment="1">
      <alignment horizontal="left"/>
    </xf>
    <xf numFmtId="0" fontId="20" fillId="2" borderId="3" xfId="0" applyFont="1" applyFill="1" applyBorder="1" applyAlignment="1">
      <alignment horizontal="left"/>
    </xf>
    <xf numFmtId="164" fontId="15" fillId="2" borderId="5" xfId="0" applyNumberFormat="1" applyFont="1" applyFill="1" applyBorder="1" applyAlignment="1">
      <alignment horizontal="center" vertical="center" wrapText="1"/>
    </xf>
    <xf numFmtId="0" fontId="34" fillId="2" borderId="6" xfId="0" applyFont="1" applyFill="1" applyBorder="1" applyAlignment="1">
      <alignment horizontal="center" vertical="center"/>
    </xf>
    <xf numFmtId="164" fontId="0" fillId="2" borderId="2" xfId="0" applyNumberFormat="1" applyFill="1" applyBorder="1" applyAlignment="1">
      <alignment horizontal="center" vertical="center"/>
    </xf>
    <xf numFmtId="165" fontId="0" fillId="2" borderId="5" xfId="0" applyNumberFormat="1" applyFill="1" applyBorder="1" applyAlignment="1">
      <alignment horizontal="center" vertical="center"/>
    </xf>
    <xf numFmtId="165" fontId="0" fillId="2" borderId="2" xfId="0" applyNumberFormat="1" applyFill="1" applyBorder="1" applyAlignment="1">
      <alignment horizontal="center" vertical="center"/>
    </xf>
    <xf numFmtId="164" fontId="0" fillId="2" borderId="5" xfId="0" applyNumberFormat="1" applyFill="1" applyBorder="1" applyAlignment="1">
      <alignment horizontal="center" vertical="center"/>
    </xf>
    <xf numFmtId="165" fontId="0" fillId="2" borderId="5" xfId="0" applyNumberFormat="1" applyFill="1" applyBorder="1" applyAlignment="1">
      <alignment horizontal="center" vertical="center" wrapText="1"/>
    </xf>
    <xf numFmtId="165" fontId="0" fillId="2" borderId="2" xfId="0" applyNumberFormat="1" applyFill="1" applyBorder="1" applyAlignment="1">
      <alignment horizontal="center" vertical="center" wrapText="1"/>
    </xf>
    <xf numFmtId="0" fontId="18" fillId="2" borderId="0" xfId="0" applyFont="1" applyFill="1" applyAlignment="1">
      <alignment horizontal="center"/>
    </xf>
    <xf numFmtId="164" fontId="13" fillId="2" borderId="0" xfId="0" applyNumberFormat="1" applyFont="1" applyFill="1" applyAlignment="1">
      <alignment horizontal="left"/>
    </xf>
    <xf numFmtId="164" fontId="16" fillId="2" borderId="2" xfId="0" applyNumberFormat="1" applyFont="1" applyFill="1" applyBorder="1" applyAlignment="1">
      <alignment horizontal="center" vertical="center" wrapText="1"/>
    </xf>
    <xf numFmtId="164" fontId="16" fillId="2" borderId="5" xfId="0" applyNumberFormat="1"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2" xfId="0" applyFont="1" applyFill="1" applyBorder="1" applyAlignment="1">
      <alignment horizontal="center" vertical="center" wrapText="1"/>
    </xf>
    <xf numFmtId="0" fontId="0" fillId="2" borderId="0" xfId="0" applyFill="1" applyAlignment="1">
      <alignment horizontal="left" vertical="center" indent="6"/>
    </xf>
    <xf numFmtId="17" fontId="0" fillId="2" borderId="0" xfId="0" applyNumberFormat="1" applyFill="1"/>
    <xf numFmtId="0" fontId="0" fillId="0" borderId="0" xfId="0" applyAlignment="1">
      <alignment vertical="center"/>
    </xf>
    <xf numFmtId="0" fontId="0" fillId="0" borderId="2" xfId="0" applyBorder="1" applyAlignment="1">
      <alignment vertical="center" wrapText="1"/>
    </xf>
    <xf numFmtId="0" fontId="15" fillId="0" borderId="0" xfId="0" applyFont="1" applyAlignment="1">
      <alignment vertical="center"/>
    </xf>
    <xf numFmtId="3" fontId="0" fillId="0" borderId="0" xfId="0" applyNumberFormat="1" applyAlignment="1">
      <alignment horizontal="center" vertical="center"/>
    </xf>
    <xf numFmtId="3" fontId="0" fillId="0" borderId="2" xfId="0" applyNumberFormat="1" applyBorder="1" applyAlignment="1">
      <alignment horizontal="center" vertical="center"/>
    </xf>
    <xf numFmtId="3" fontId="15" fillId="0" borderId="2" xfId="0" applyNumberFormat="1" applyFont="1" applyBorder="1" applyAlignment="1">
      <alignment horizontal="center" vertical="center"/>
    </xf>
    <xf numFmtId="3" fontId="15" fillId="0" borderId="0" xfId="0" applyNumberFormat="1" applyFont="1" applyAlignment="1">
      <alignment horizontal="center" vertical="center"/>
    </xf>
    <xf numFmtId="3" fontId="15" fillId="0" borderId="5" xfId="0" applyNumberFormat="1" applyFont="1" applyBorder="1" applyAlignment="1">
      <alignment horizontal="center" vertical="center"/>
    </xf>
    <xf numFmtId="0" fontId="21" fillId="0" borderId="0" xfId="0" applyFont="1" applyAlignment="1">
      <alignment horizontal="center"/>
    </xf>
    <xf numFmtId="0" fontId="33" fillId="0" borderId="0" xfId="0" applyFont="1" applyAlignment="1">
      <alignment horizontal="center"/>
    </xf>
    <xf numFmtId="0" fontId="18" fillId="0" borderId="0" xfId="0" applyFont="1" applyAlignment="1">
      <alignment horizontal="center"/>
    </xf>
    <xf numFmtId="3" fontId="20" fillId="0" borderId="0" xfId="0" applyNumberFormat="1" applyFont="1" applyAlignment="1">
      <alignment horizontal="center" vertical="center"/>
    </xf>
    <xf numFmtId="0" fontId="0" fillId="0" borderId="6" xfId="0" applyBorder="1" applyAlignment="1">
      <alignment horizontal="center"/>
    </xf>
    <xf numFmtId="0" fontId="26" fillId="0" borderId="1" xfId="0" applyFont="1" applyBorder="1" applyAlignment="1">
      <alignment horizontal="center" vertical="center"/>
    </xf>
    <xf numFmtId="0" fontId="34" fillId="0" borderId="1" xfId="0" applyFont="1" applyBorder="1" applyAlignment="1">
      <alignment horizontal="left" vertical="center"/>
    </xf>
    <xf numFmtId="0" fontId="0" fillId="0" borderId="6" xfId="0" applyBorder="1" applyAlignment="1">
      <alignment vertical="center"/>
    </xf>
    <xf numFmtId="0" fontId="11" fillId="0" borderId="1" xfId="0" applyFont="1" applyBorder="1" applyAlignment="1">
      <alignment vertical="center"/>
    </xf>
    <xf numFmtId="0" fontId="0" fillId="0" borderId="6" xfId="0" applyBorder="1"/>
    <xf numFmtId="0" fontId="11" fillId="0" borderId="4" xfId="0" applyFont="1" applyBorder="1" applyAlignment="1">
      <alignment vertical="center"/>
    </xf>
    <xf numFmtId="0" fontId="11" fillId="0" borderId="6" xfId="0" applyFont="1" applyBorder="1" applyAlignment="1">
      <alignment vertical="center"/>
    </xf>
    <xf numFmtId="0" fontId="26" fillId="0" borderId="4" xfId="0" applyFont="1" applyBorder="1"/>
    <xf numFmtId="0" fontId="26" fillId="0" borderId="4" xfId="0" applyFont="1" applyBorder="1" applyAlignment="1">
      <alignment horizontal="center" vertical="center"/>
    </xf>
    <xf numFmtId="0" fontId="0" fillId="2" borderId="5" xfId="0" applyFill="1" applyBorder="1" applyAlignment="1">
      <alignment horizontal="left" vertical="center"/>
    </xf>
    <xf numFmtId="0" fontId="0" fillId="2" borderId="2" xfId="0" applyFill="1" applyBorder="1" applyAlignment="1">
      <alignment horizontal="left" vertical="center"/>
    </xf>
    <xf numFmtId="3" fontId="0" fillId="2" borderId="5" xfId="0" applyNumberFormat="1" applyFill="1" applyBorder="1" applyAlignment="1">
      <alignment horizontal="center" vertical="center"/>
    </xf>
    <xf numFmtId="3" fontId="0" fillId="2" borderId="2" xfId="0" applyNumberFormat="1" applyFill="1" applyBorder="1" applyAlignment="1">
      <alignment horizontal="center" vertical="center"/>
    </xf>
    <xf numFmtId="0" fontId="20" fillId="2" borderId="0" xfId="0" applyFont="1" applyFill="1" applyAlignment="1">
      <alignment horizontal="center" vertical="center"/>
    </xf>
    <xf numFmtId="165" fontId="20" fillId="2" borderId="0" xfId="0" applyNumberFormat="1" applyFont="1" applyFill="1" applyAlignment="1">
      <alignment horizontal="center" vertical="center"/>
    </xf>
    <xf numFmtId="165" fontId="20" fillId="2" borderId="3" xfId="0" applyNumberFormat="1" applyFont="1" applyFill="1" applyBorder="1" applyAlignment="1">
      <alignment horizontal="center" vertical="center"/>
    </xf>
    <xf numFmtId="0" fontId="0" fillId="0" borderId="0" xfId="0" applyAlignment="1">
      <alignment horizontal="left" vertical="center"/>
    </xf>
    <xf numFmtId="0" fontId="0" fillId="0" borderId="0" xfId="0" applyAlignment="1">
      <alignment horizontal="justify" vertical="center" wrapText="1"/>
    </xf>
    <xf numFmtId="0" fontId="20" fillId="0" borderId="0" xfId="0" applyFont="1" applyAlignment="1">
      <alignment horizontal="justify" vertical="center" wrapText="1"/>
    </xf>
    <xf numFmtId="0" fontId="0" fillId="0" borderId="7" xfId="0" applyBorder="1" applyAlignment="1">
      <alignment horizontal="justify" vertical="center" wrapText="1"/>
    </xf>
    <xf numFmtId="0" fontId="0" fillId="0" borderId="12" xfId="0" applyBorder="1" applyAlignment="1">
      <alignment horizontal="justify" vertical="center" wrapText="1"/>
    </xf>
    <xf numFmtId="0" fontId="0" fillId="0" borderId="3" xfId="0" applyBorder="1" applyAlignment="1">
      <alignment horizontal="justify" vertical="center" wrapText="1"/>
    </xf>
    <xf numFmtId="166" fontId="0" fillId="0" borderId="0" xfId="0" applyNumberFormat="1" applyAlignment="1">
      <alignment horizontal="center" vertical="center" wrapText="1"/>
    </xf>
    <xf numFmtId="0" fontId="22" fillId="0" borderId="0" xfId="1" applyAlignment="1">
      <alignment horizontal="left"/>
    </xf>
    <xf numFmtId="0" fontId="0" fillId="0" borderId="0" xfId="0" applyAlignment="1">
      <alignment horizontal="left"/>
    </xf>
    <xf numFmtId="0" fontId="0" fillId="0" borderId="12" xfId="0" applyBorder="1" applyAlignment="1">
      <alignment horizontal="left" vertical="center" wrapText="1"/>
    </xf>
    <xf numFmtId="0" fontId="10" fillId="0" borderId="0" xfId="0" applyFont="1" applyAlignment="1">
      <alignment vertical="center" wrapText="1"/>
    </xf>
    <xf numFmtId="0" fontId="9" fillId="2" borderId="0" xfId="2" applyFill="1"/>
    <xf numFmtId="0" fontId="9" fillId="2" borderId="0" xfId="2" applyFill="1" applyAlignment="1">
      <alignment horizontal="center"/>
    </xf>
    <xf numFmtId="0" fontId="22" fillId="2" borderId="0" xfId="1" applyFill="1" applyBorder="1"/>
    <xf numFmtId="0" fontId="27" fillId="2" borderId="0" xfId="2" applyFont="1" applyFill="1"/>
    <xf numFmtId="15" fontId="9" fillId="2" borderId="0" xfId="2" applyNumberFormat="1" applyFill="1"/>
    <xf numFmtId="0" fontId="26" fillId="2" borderId="14" xfId="2" applyFont="1" applyFill="1" applyBorder="1" applyAlignment="1">
      <alignment vertical="center" wrapText="1"/>
    </xf>
    <xf numFmtId="0" fontId="9" fillId="2" borderId="15" xfId="2" applyFill="1" applyBorder="1" applyAlignment="1">
      <alignment vertical="center" wrapText="1"/>
    </xf>
    <xf numFmtId="0" fontId="26" fillId="2" borderId="16" xfId="2" applyFont="1" applyFill="1" applyBorder="1" applyAlignment="1">
      <alignment vertical="center" wrapText="1"/>
    </xf>
    <xf numFmtId="0" fontId="9" fillId="2" borderId="17" xfId="2" applyFill="1" applyBorder="1" applyAlignment="1">
      <alignment vertical="center" wrapText="1"/>
    </xf>
    <xf numFmtId="0" fontId="26" fillId="2" borderId="18" xfId="2" applyFont="1" applyFill="1" applyBorder="1" applyAlignment="1">
      <alignment vertical="center" wrapText="1"/>
    </xf>
    <xf numFmtId="0" fontId="41" fillId="2" borderId="15" xfId="2" applyFont="1" applyFill="1" applyBorder="1" applyAlignment="1">
      <alignment vertical="center" wrapText="1"/>
    </xf>
    <xf numFmtId="0" fontId="9" fillId="2" borderId="20" xfId="2" applyFill="1" applyBorder="1" applyAlignment="1">
      <alignment vertical="center" wrapText="1"/>
    </xf>
    <xf numFmtId="0" fontId="9" fillId="2" borderId="18" xfId="2" applyFill="1" applyBorder="1" applyAlignment="1">
      <alignment vertical="center" wrapText="1"/>
    </xf>
    <xf numFmtId="0" fontId="9" fillId="2" borderId="21" xfId="2" applyFill="1" applyBorder="1" applyAlignment="1">
      <alignment vertical="center" wrapText="1"/>
    </xf>
    <xf numFmtId="0" fontId="9" fillId="2" borderId="22" xfId="2" applyFill="1" applyBorder="1" applyAlignment="1">
      <alignment vertical="center" wrapText="1"/>
    </xf>
    <xf numFmtId="0" fontId="40" fillId="2" borderId="0" xfId="2" applyFont="1" applyFill="1"/>
    <xf numFmtId="0" fontId="26" fillId="2" borderId="1" xfId="2" applyFont="1" applyFill="1" applyBorder="1" applyAlignment="1">
      <alignment vertical="center" wrapText="1"/>
    </xf>
    <xf numFmtId="0" fontId="9" fillId="2" borderId="4" xfId="2" applyFill="1" applyBorder="1" applyAlignment="1">
      <alignment vertical="center" wrapText="1"/>
    </xf>
    <xf numFmtId="0" fontId="9" fillId="2" borderId="0" xfId="2" applyFill="1" applyAlignment="1">
      <alignment vertical="center" wrapText="1"/>
    </xf>
    <xf numFmtId="0" fontId="26" fillId="2" borderId="26" xfId="2" applyFont="1" applyFill="1" applyBorder="1" applyAlignment="1">
      <alignment vertical="center" wrapText="1"/>
    </xf>
    <xf numFmtId="0" fontId="26" fillId="2" borderId="25" xfId="2" applyFont="1" applyFill="1" applyBorder="1" applyAlignment="1">
      <alignment vertical="center" wrapText="1"/>
    </xf>
    <xf numFmtId="0" fontId="42" fillId="2" borderId="0" xfId="2" applyFont="1" applyFill="1" applyAlignment="1">
      <alignment vertical="center"/>
    </xf>
    <xf numFmtId="0" fontId="9" fillId="2" borderId="28" xfId="2" applyFill="1" applyBorder="1" applyAlignment="1">
      <alignment vertical="center" wrapText="1"/>
    </xf>
    <xf numFmtId="0" fontId="26" fillId="2" borderId="15" xfId="2" applyFont="1" applyFill="1" applyBorder="1" applyAlignment="1">
      <alignment vertical="center" wrapText="1"/>
    </xf>
    <xf numFmtId="0" fontId="9" fillId="2" borderId="15" xfId="2" applyFill="1" applyBorder="1" applyAlignment="1">
      <alignment horizontal="left" vertical="center" wrapText="1"/>
    </xf>
    <xf numFmtId="0" fontId="26" fillId="2" borderId="0" xfId="2" applyFont="1" applyFill="1"/>
    <xf numFmtId="0" fontId="9" fillId="2" borderId="16" xfId="2" applyFill="1" applyBorder="1" applyAlignment="1">
      <alignment vertical="center" wrapText="1"/>
    </xf>
    <xf numFmtId="0" fontId="26" fillId="2" borderId="4" xfId="2" applyFont="1" applyFill="1" applyBorder="1" applyAlignment="1">
      <alignment vertical="center" wrapText="1"/>
    </xf>
    <xf numFmtId="0" fontId="26" fillId="2" borderId="13" xfId="2" applyFont="1" applyFill="1" applyBorder="1" applyAlignment="1">
      <alignment vertical="center" wrapText="1"/>
    </xf>
    <xf numFmtId="0" fontId="8" fillId="2" borderId="15" xfId="2" applyFont="1" applyFill="1" applyBorder="1" applyAlignment="1">
      <alignment vertical="center" wrapText="1"/>
    </xf>
    <xf numFmtId="0" fontId="8" fillId="2" borderId="18" xfId="2" applyFont="1" applyFill="1" applyBorder="1" applyAlignment="1">
      <alignment vertical="center" wrapText="1"/>
    </xf>
    <xf numFmtId="165" fontId="20" fillId="0" borderId="3" xfId="0" applyNumberFormat="1" applyFont="1" applyBorder="1" applyAlignment="1">
      <alignment horizontal="center" vertical="center" wrapText="1"/>
    </xf>
    <xf numFmtId="165" fontId="20" fillId="2" borderId="5" xfId="0" applyNumberFormat="1" applyFont="1" applyFill="1" applyBorder="1" applyAlignment="1">
      <alignment horizontal="center" vertical="center" wrapText="1"/>
    </xf>
    <xf numFmtId="0" fontId="7" fillId="2" borderId="22" xfId="2" applyFont="1" applyFill="1" applyBorder="1" applyAlignment="1">
      <alignment vertical="center" wrapText="1"/>
    </xf>
    <xf numFmtId="0" fontId="7" fillId="2" borderId="18" xfId="2" applyFont="1" applyFill="1" applyBorder="1" applyAlignment="1">
      <alignment vertical="center" wrapText="1"/>
    </xf>
    <xf numFmtId="0" fontId="0" fillId="3" borderId="2" xfId="0" applyFill="1" applyBorder="1" applyAlignment="1">
      <alignment horizontal="center" vertical="center"/>
    </xf>
    <xf numFmtId="0" fontId="0" fillId="0" borderId="2" xfId="0" applyBorder="1" applyAlignment="1">
      <alignment horizontal="center" vertical="center"/>
    </xf>
    <xf numFmtId="0" fontId="19" fillId="2" borderId="3" xfId="0" applyFont="1" applyFill="1" applyBorder="1" applyAlignment="1">
      <alignment horizontal="right" vertical="center" wrapText="1"/>
    </xf>
    <xf numFmtId="0" fontId="16" fillId="2" borderId="3" xfId="0" applyFont="1" applyFill="1" applyBorder="1" applyAlignment="1">
      <alignment horizontal="center" vertical="center" wrapText="1"/>
    </xf>
    <xf numFmtId="164" fontId="35" fillId="2" borderId="3" xfId="0" applyNumberFormat="1" applyFont="1" applyFill="1" applyBorder="1" applyAlignment="1">
      <alignment horizontal="center" vertical="center" wrapText="1"/>
    </xf>
    <xf numFmtId="0" fontId="0" fillId="2" borderId="3" xfId="0" applyFill="1" applyBorder="1" applyAlignment="1">
      <alignment vertical="center"/>
    </xf>
    <xf numFmtId="0" fontId="39" fillId="0" borderId="0" xfId="0" applyFont="1" applyAlignment="1">
      <alignment horizontal="justify" vertical="center" wrapText="1"/>
    </xf>
    <xf numFmtId="0" fontId="20" fillId="0" borderId="31" xfId="0" applyFont="1" applyBorder="1" applyAlignment="1">
      <alignment horizontal="justify" vertical="center" wrapText="1"/>
    </xf>
    <xf numFmtId="0" fontId="20" fillId="0" borderId="33" xfId="0" applyFont="1" applyBorder="1" applyAlignment="1">
      <alignment horizontal="justify" vertical="center" wrapText="1"/>
    </xf>
    <xf numFmtId="0" fontId="0" fillId="0" borderId="35" xfId="0" applyBorder="1" applyAlignment="1">
      <alignment horizontal="justify" vertical="center" wrapText="1"/>
    </xf>
    <xf numFmtId="0" fontId="0" fillId="0" borderId="36" xfId="0" applyBorder="1" applyAlignment="1">
      <alignment horizontal="justify" vertical="center" wrapText="1"/>
    </xf>
    <xf numFmtId="0" fontId="0" fillId="0" borderId="37" xfId="0" applyBorder="1" applyAlignment="1">
      <alignment horizontal="justify" vertical="center" wrapText="1"/>
    </xf>
    <xf numFmtId="0" fontId="0" fillId="0" borderId="33" xfId="0" applyBorder="1" applyAlignment="1">
      <alignment horizontal="justify" vertical="center" wrapText="1"/>
    </xf>
    <xf numFmtId="0" fontId="0" fillId="0" borderId="31" xfId="0" applyBorder="1" applyAlignment="1">
      <alignment horizontal="justify" vertical="center" wrapText="1"/>
    </xf>
    <xf numFmtId="0" fontId="20" fillId="0" borderId="35" xfId="0" applyFont="1" applyBorder="1" applyAlignment="1">
      <alignment horizontal="justify" vertical="center" wrapText="1"/>
    </xf>
    <xf numFmtId="0" fontId="20" fillId="0" borderId="40" xfId="0" applyFont="1" applyBorder="1" applyAlignment="1">
      <alignment horizontal="left" vertical="top" wrapText="1"/>
    </xf>
    <xf numFmtId="0" fontId="20" fillId="0" borderId="41" xfId="0" applyFont="1" applyBorder="1" applyAlignment="1">
      <alignment horizontal="justify" vertical="center" wrapText="1"/>
    </xf>
    <xf numFmtId="0" fontId="20" fillId="0" borderId="33" xfId="0" applyFont="1" applyBorder="1" applyAlignment="1">
      <alignment horizontal="center" vertical="center" wrapText="1"/>
    </xf>
    <xf numFmtId="0" fontId="0" fillId="0" borderId="42" xfId="0" applyBorder="1" applyAlignment="1">
      <alignment horizontal="justify" vertical="center" wrapText="1"/>
    </xf>
    <xf numFmtId="0" fontId="0" fillId="0" borderId="31" xfId="0" applyBorder="1" applyAlignment="1">
      <alignment horizontal="left" vertical="center" wrapText="1"/>
    </xf>
    <xf numFmtId="0" fontId="0" fillId="0" borderId="33" xfId="0" applyBorder="1" applyAlignment="1">
      <alignment horizontal="left" vertical="center" wrapText="1"/>
    </xf>
    <xf numFmtId="167" fontId="0" fillId="0" borderId="35" xfId="0" applyNumberFormat="1" applyBorder="1" applyAlignment="1">
      <alignment horizontal="center" vertical="center" wrapText="1"/>
    </xf>
    <xf numFmtId="166" fontId="0" fillId="0" borderId="35" xfId="0" applyNumberFormat="1" applyBorder="1" applyAlignment="1">
      <alignment horizontal="center" vertical="center" wrapText="1"/>
    </xf>
    <xf numFmtId="167" fontId="0" fillId="0" borderId="36" xfId="0" applyNumberFormat="1" applyBorder="1" applyAlignment="1">
      <alignment horizontal="center" vertical="center" wrapText="1"/>
    </xf>
    <xf numFmtId="166" fontId="0" fillId="0" borderId="36" xfId="0" applyNumberFormat="1" applyBorder="1" applyAlignment="1">
      <alignment horizontal="center" vertical="center" wrapText="1"/>
    </xf>
    <xf numFmtId="167" fontId="0" fillId="0" borderId="37" xfId="0" applyNumberFormat="1" applyBorder="1" applyAlignment="1">
      <alignment horizontal="center" vertical="center" wrapText="1"/>
    </xf>
    <xf numFmtId="166" fontId="0" fillId="0" borderId="37" xfId="0" applyNumberFormat="1" applyBorder="1" applyAlignment="1">
      <alignment horizontal="center" vertical="center" wrapText="1"/>
    </xf>
    <xf numFmtId="3" fontId="0" fillId="0" borderId="35" xfId="0" applyNumberFormat="1" applyBorder="1" applyAlignment="1">
      <alignment horizontal="center" vertical="center" wrapText="1"/>
    </xf>
    <xf numFmtId="0" fontId="0" fillId="0" borderId="38" xfId="0" applyBorder="1" applyAlignment="1">
      <alignment vertical="center" wrapText="1"/>
    </xf>
    <xf numFmtId="0" fontId="0" fillId="0" borderId="34" xfId="0" applyBorder="1" applyAlignment="1">
      <alignment vertical="center" wrapText="1"/>
    </xf>
    <xf numFmtId="166" fontId="0" fillId="0" borderId="12" xfId="0" applyNumberFormat="1" applyBorder="1" applyAlignment="1">
      <alignment horizontal="center" vertical="center" wrapText="1"/>
    </xf>
    <xf numFmtId="0" fontId="20" fillId="0" borderId="40" xfId="0" applyFont="1" applyBorder="1" applyAlignment="1">
      <alignment horizontal="left" vertical="center" wrapText="1"/>
    </xf>
    <xf numFmtId="0" fontId="0" fillId="0" borderId="35" xfId="0" applyBorder="1" applyAlignment="1">
      <alignment vertical="center" wrapText="1"/>
    </xf>
    <xf numFmtId="166" fontId="0" fillId="0" borderId="42" xfId="0" applyNumberFormat="1" applyBorder="1" applyAlignment="1">
      <alignment horizontal="center" vertical="center" wrapText="1"/>
    </xf>
    <xf numFmtId="166" fontId="0" fillId="0" borderId="43" xfId="0" applyNumberFormat="1" applyBorder="1" applyAlignment="1">
      <alignment horizontal="center" vertical="center" wrapText="1"/>
    </xf>
    <xf numFmtId="0" fontId="20" fillId="0" borderId="40" xfId="0" applyFont="1" applyBorder="1" applyAlignment="1">
      <alignment horizontal="left" vertical="center"/>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0" fillId="0" borderId="35" xfId="0" applyBorder="1" applyAlignment="1">
      <alignment horizontal="left" vertical="center" wrapText="1"/>
    </xf>
    <xf numFmtId="0" fontId="0" fillId="0" borderId="0" xfId="0" applyAlignment="1">
      <alignment vertical="center" wrapText="1"/>
    </xf>
    <xf numFmtId="0" fontId="0" fillId="0" borderId="36" xfId="0" applyBorder="1" applyAlignment="1">
      <alignment horizontal="left" vertical="center" wrapText="1"/>
    </xf>
    <xf numFmtId="0" fontId="0" fillId="0" borderId="0" xfId="0" applyAlignment="1">
      <alignment horizontal="left" vertical="center" wrapText="1"/>
    </xf>
    <xf numFmtId="0" fontId="0" fillId="0" borderId="54" xfId="0" applyBorder="1" applyAlignment="1">
      <alignment vertical="center" wrapText="1"/>
    </xf>
    <xf numFmtId="0" fontId="0" fillId="0" borderId="39" xfId="0" applyBorder="1" applyAlignment="1">
      <alignment horizontal="left" vertical="center" wrapText="1"/>
    </xf>
    <xf numFmtId="0" fontId="0" fillId="0" borderId="56" xfId="0" applyBorder="1" applyAlignment="1">
      <alignment vertical="center" wrapText="1"/>
    </xf>
    <xf numFmtId="0" fontId="0" fillId="0" borderId="34" xfId="0" applyBorder="1" applyAlignment="1">
      <alignment horizontal="left" vertical="center" wrapText="1"/>
    </xf>
    <xf numFmtId="0" fontId="0" fillId="0" borderId="59" xfId="0" applyBorder="1" applyAlignment="1">
      <alignment horizontal="justify" vertical="center" wrapText="1"/>
    </xf>
    <xf numFmtId="0" fontId="0" fillId="0" borderId="60" xfId="0" applyBorder="1" applyAlignment="1">
      <alignment vertical="top"/>
    </xf>
    <xf numFmtId="0" fontId="0" fillId="0" borderId="61" xfId="0" applyBorder="1" applyAlignment="1">
      <alignment horizontal="justify" vertical="center" wrapText="1"/>
    </xf>
    <xf numFmtId="0" fontId="0" fillId="0" borderId="62" xfId="0" applyBorder="1" applyAlignment="1">
      <alignment vertical="top"/>
    </xf>
    <xf numFmtId="3" fontId="0" fillId="0" borderId="62" xfId="0" applyNumberFormat="1" applyBorder="1" applyAlignment="1">
      <alignment vertical="top"/>
    </xf>
    <xf numFmtId="10" fontId="20" fillId="0" borderId="3" xfId="0" applyNumberFormat="1" applyFont="1" applyBorder="1" applyAlignment="1">
      <alignment vertical="top"/>
    </xf>
    <xf numFmtId="0" fontId="0" fillId="0" borderId="55" xfId="0" applyBorder="1" applyAlignment="1">
      <alignment horizontal="justify" vertical="center" wrapText="1"/>
    </xf>
    <xf numFmtId="0" fontId="0" fillId="0" borderId="39" xfId="0" applyBorder="1" applyAlignment="1">
      <alignment horizontal="justify" vertical="center" wrapText="1"/>
    </xf>
    <xf numFmtId="0" fontId="0" fillId="0" borderId="45" xfId="0" applyBorder="1" applyAlignment="1">
      <alignment horizontal="justify" vertical="center" wrapText="1"/>
    </xf>
    <xf numFmtId="0" fontId="0" fillId="0" borderId="34" xfId="0" applyBorder="1" applyAlignment="1">
      <alignment horizontal="justify" vertical="center" wrapText="1"/>
    </xf>
    <xf numFmtId="0" fontId="0" fillId="0" borderId="54" xfId="0" applyBorder="1" applyAlignment="1">
      <alignment horizontal="justify" vertical="center" wrapText="1"/>
    </xf>
    <xf numFmtId="0" fontId="43" fillId="0" borderId="0" xfId="0" applyFont="1" applyAlignment="1">
      <alignment vertical="center"/>
    </xf>
    <xf numFmtId="0" fontId="43" fillId="2" borderId="0" xfId="0" applyFont="1" applyFill="1" applyAlignment="1">
      <alignment vertical="center"/>
    </xf>
    <xf numFmtId="0" fontId="44" fillId="2" borderId="0" xfId="0" applyFont="1" applyFill="1" applyAlignment="1">
      <alignment vertical="center"/>
    </xf>
    <xf numFmtId="0" fontId="46" fillId="2" borderId="0" xfId="0" applyFont="1" applyFill="1" applyAlignment="1">
      <alignment horizontal="justify" vertical="center"/>
    </xf>
    <xf numFmtId="0" fontId="47" fillId="2" borderId="0" xfId="0" applyFont="1" applyFill="1" applyAlignment="1">
      <alignment vertical="center"/>
    </xf>
    <xf numFmtId="0" fontId="22" fillId="2" borderId="0" xfId="1" applyFill="1" applyAlignment="1">
      <alignment vertical="center"/>
    </xf>
    <xf numFmtId="0" fontId="48" fillId="2" borderId="0" xfId="0" applyFont="1" applyFill="1" applyAlignment="1">
      <alignment vertical="center"/>
    </xf>
    <xf numFmtId="0" fontId="46" fillId="2" borderId="0" xfId="0" applyFont="1" applyFill="1" applyAlignment="1">
      <alignment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166" fontId="0" fillId="0" borderId="7" xfId="0" applyNumberFormat="1" applyBorder="1" applyAlignment="1">
      <alignment horizontal="center" vertical="center" wrapText="1"/>
    </xf>
    <xf numFmtId="168" fontId="0" fillId="0" borderId="35" xfId="0" applyNumberFormat="1" applyBorder="1" applyAlignment="1">
      <alignment horizontal="center" vertical="center" wrapText="1"/>
    </xf>
    <xf numFmtId="168" fontId="0" fillId="0" borderId="36" xfId="0" applyNumberFormat="1" applyBorder="1" applyAlignment="1">
      <alignment horizontal="center" vertical="center" wrapText="1"/>
    </xf>
    <xf numFmtId="0" fontId="0" fillId="0" borderId="12" xfId="0" applyBorder="1" applyAlignment="1">
      <alignment horizontal="center" vertical="center" wrapText="1"/>
    </xf>
    <xf numFmtId="168" fontId="0" fillId="0" borderId="37" xfId="0" applyNumberFormat="1" applyBorder="1" applyAlignment="1">
      <alignment horizontal="center" vertical="center" wrapText="1"/>
    </xf>
    <xf numFmtId="168" fontId="0" fillId="0" borderId="42" xfId="0" applyNumberFormat="1" applyBorder="1" applyAlignment="1">
      <alignment horizontal="center" vertical="center" wrapText="1"/>
    </xf>
    <xf numFmtId="0" fontId="0" fillId="0" borderId="43" xfId="0" applyBorder="1" applyAlignment="1">
      <alignment horizontal="center" vertical="center" wrapText="1"/>
    </xf>
    <xf numFmtId="0" fontId="20" fillId="0" borderId="0" xfId="0" applyFont="1" applyAlignment="1">
      <alignment horizontal="center" vertical="center" wrapText="1"/>
    </xf>
    <xf numFmtId="169" fontId="0" fillId="0" borderId="35" xfId="0" applyNumberFormat="1" applyBorder="1" applyAlignment="1">
      <alignment horizontal="center" vertical="center" wrapText="1"/>
    </xf>
    <xf numFmtId="169" fontId="0" fillId="0" borderId="36" xfId="0" applyNumberFormat="1" applyBorder="1" applyAlignment="1">
      <alignment horizontal="center" vertical="center" wrapText="1"/>
    </xf>
    <xf numFmtId="169" fontId="0" fillId="0" borderId="37" xfId="0" applyNumberFormat="1" applyBorder="1" applyAlignment="1">
      <alignment horizontal="center" vertical="center" wrapText="1"/>
    </xf>
    <xf numFmtId="0" fontId="38" fillId="0" borderId="0" xfId="0" applyFont="1" applyAlignment="1">
      <alignment horizontal="center" vertical="center" wrapText="1"/>
    </xf>
    <xf numFmtId="169" fontId="0" fillId="0" borderId="42" xfId="0" applyNumberFormat="1" applyBorder="1" applyAlignment="1">
      <alignment horizontal="center" vertical="center" wrapText="1"/>
    </xf>
    <xf numFmtId="0" fontId="0" fillId="0" borderId="42" xfId="0" applyBorder="1" applyAlignment="1">
      <alignment horizontal="center" vertical="center" wrapText="1"/>
    </xf>
    <xf numFmtId="3" fontId="0" fillId="0" borderId="54" xfId="0" applyNumberFormat="1" applyBorder="1" applyAlignment="1">
      <alignment horizontal="center" vertical="center" wrapText="1"/>
    </xf>
    <xf numFmtId="3" fontId="0" fillId="0" borderId="55" xfId="0" applyNumberFormat="1" applyBorder="1" applyAlignment="1">
      <alignment horizontal="center" vertical="center" wrapText="1"/>
    </xf>
    <xf numFmtId="3" fontId="0" fillId="0" borderId="12" xfId="0" applyNumberFormat="1" applyBorder="1" applyAlignment="1">
      <alignment horizontal="center" vertical="center" wrapText="1"/>
    </xf>
    <xf numFmtId="3" fontId="0" fillId="0" borderId="56" xfId="0" applyNumberFormat="1" applyBorder="1" applyAlignment="1">
      <alignment horizontal="center" vertical="center" wrapText="1"/>
    </xf>
    <xf numFmtId="3" fontId="0" fillId="0" borderId="39" xfId="0" applyNumberFormat="1" applyBorder="1" applyAlignment="1">
      <alignment horizontal="center" vertical="center"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3" fontId="0" fillId="0" borderId="45" xfId="0" applyNumberFormat="1" applyBorder="1" applyAlignment="1">
      <alignment horizontal="center" vertical="center" wrapText="1"/>
    </xf>
    <xf numFmtId="0" fontId="0" fillId="0" borderId="56" xfId="0" applyBorder="1" applyAlignment="1">
      <alignment horizontal="center" vertical="center" wrapText="1"/>
    </xf>
    <xf numFmtId="3" fontId="0" fillId="0" borderId="34" xfId="0" applyNumberFormat="1" applyBorder="1" applyAlignment="1">
      <alignment horizontal="center" vertical="center" wrapText="1"/>
    </xf>
    <xf numFmtId="0" fontId="0" fillId="0" borderId="36" xfId="0" applyBorder="1" applyAlignment="1">
      <alignment vertical="center" wrapText="1"/>
    </xf>
    <xf numFmtId="49" fontId="0" fillId="0" borderId="35" xfId="0" applyNumberFormat="1" applyBorder="1" applyAlignment="1">
      <alignment vertical="center" wrapText="1"/>
    </xf>
    <xf numFmtId="49" fontId="0" fillId="0" borderId="36" xfId="0" applyNumberFormat="1" applyBorder="1" applyAlignment="1">
      <alignment vertical="center" wrapText="1"/>
    </xf>
    <xf numFmtId="0" fontId="0" fillId="0" borderId="3" xfId="0" applyBorder="1" applyAlignment="1">
      <alignment vertical="center" wrapText="1"/>
    </xf>
    <xf numFmtId="3" fontId="0" fillId="0" borderId="36" xfId="0" applyNumberFormat="1" applyBorder="1" applyAlignment="1">
      <alignment horizontal="center" vertical="center" wrapText="1"/>
    </xf>
    <xf numFmtId="3" fontId="0" fillId="0" borderId="63" xfId="0" applyNumberFormat="1" applyBorder="1" applyAlignment="1">
      <alignment horizontal="center" vertical="center" wrapText="1"/>
    </xf>
    <xf numFmtId="0" fontId="21" fillId="0" borderId="0" xfId="0" applyFont="1" applyAlignment="1">
      <alignment horizontal="left"/>
    </xf>
    <xf numFmtId="49" fontId="0" fillId="0" borderId="35" xfId="0" applyNumberFormat="1" applyBorder="1" applyAlignment="1">
      <alignment horizontal="left" vertical="center" wrapText="1"/>
    </xf>
    <xf numFmtId="49" fontId="0" fillId="0" borderId="36" xfId="0" applyNumberFormat="1" applyBorder="1" applyAlignment="1">
      <alignment horizontal="left" vertical="center" wrapText="1"/>
    </xf>
    <xf numFmtId="0" fontId="0" fillId="0" borderId="3" xfId="0" applyBorder="1" applyAlignment="1">
      <alignment horizontal="left" vertical="center" wrapText="1"/>
    </xf>
    <xf numFmtId="0" fontId="20" fillId="0" borderId="40" xfId="0" applyFont="1" applyBorder="1" applyAlignment="1">
      <alignment vertical="center" wrapText="1"/>
    </xf>
    <xf numFmtId="0" fontId="20" fillId="0" borderId="64" xfId="0" applyFont="1" applyBorder="1" applyAlignment="1">
      <alignment vertical="center" wrapText="1"/>
    </xf>
    <xf numFmtId="0" fontId="0" fillId="0" borderId="39" xfId="0" applyBorder="1" applyAlignment="1">
      <alignment vertical="center" wrapText="1"/>
    </xf>
    <xf numFmtId="0" fontId="0" fillId="0" borderId="45" xfId="0" applyBorder="1" applyAlignment="1">
      <alignment vertical="center" wrapText="1"/>
    </xf>
    <xf numFmtId="0" fontId="20" fillId="0" borderId="64" xfId="0" applyFont="1" applyBorder="1" applyAlignment="1">
      <alignment horizontal="center" vertical="center" wrapText="1"/>
    </xf>
    <xf numFmtId="0" fontId="20" fillId="0" borderId="44" xfId="0" applyFont="1" applyBorder="1" applyAlignment="1">
      <alignment horizontal="center" vertical="center" wrapText="1"/>
    </xf>
    <xf numFmtId="3" fontId="0" fillId="0" borderId="5" xfId="0" applyNumberFormat="1" applyBorder="1" applyAlignment="1">
      <alignment horizontal="center" vertical="center" wrapText="1"/>
    </xf>
    <xf numFmtId="0" fontId="20" fillId="2" borderId="4" xfId="0" applyFont="1" applyFill="1" applyBorder="1" applyAlignment="1">
      <alignment horizontal="center" vertical="center"/>
    </xf>
    <xf numFmtId="0" fontId="6" fillId="2" borderId="15" xfId="2" applyFont="1" applyFill="1" applyBorder="1" applyAlignment="1">
      <alignment vertical="center" wrapText="1"/>
    </xf>
    <xf numFmtId="0" fontId="19" fillId="0" borderId="2" xfId="0" applyFont="1" applyBorder="1" applyAlignment="1">
      <alignment horizontal="center" vertical="center" wrapText="1"/>
    </xf>
    <xf numFmtId="164" fontId="19" fillId="0" borderId="2" xfId="0" applyNumberFormat="1" applyFont="1" applyBorder="1" applyAlignment="1">
      <alignment horizontal="center" vertical="center" wrapText="1"/>
    </xf>
    <xf numFmtId="164" fontId="35" fillId="0" borderId="2" xfId="0" applyNumberFormat="1" applyFont="1" applyBorder="1" applyAlignment="1">
      <alignment horizontal="center" vertical="center" wrapText="1"/>
    </xf>
    <xf numFmtId="0" fontId="15" fillId="0" borderId="5" xfId="0" applyFont="1" applyBorder="1" applyAlignment="1">
      <alignment horizontal="center" vertical="center" wrapText="1"/>
    </xf>
    <xf numFmtId="3" fontId="16" fillId="0" borderId="5" xfId="0" applyNumberFormat="1" applyFont="1" applyBorder="1" applyAlignment="1">
      <alignment horizontal="center" vertical="center" wrapText="1"/>
    </xf>
    <xf numFmtId="0" fontId="16" fillId="0" borderId="3" xfId="0" applyFont="1" applyBorder="1" applyAlignment="1">
      <alignment vertical="center" wrapText="1"/>
    </xf>
    <xf numFmtId="165" fontId="15" fillId="0" borderId="3" xfId="0" applyNumberFormat="1" applyFont="1" applyBorder="1" applyAlignment="1">
      <alignment horizontal="center" vertical="center" wrapText="1"/>
    </xf>
    <xf numFmtId="0" fontId="6" fillId="2" borderId="18" xfId="2" applyFont="1" applyFill="1" applyBorder="1" applyAlignment="1">
      <alignment vertical="center" wrapText="1"/>
    </xf>
    <xf numFmtId="0" fontId="19" fillId="2" borderId="3" xfId="0" applyFont="1" applyFill="1" applyBorder="1" applyAlignment="1">
      <alignment horizontal="center" vertical="center" wrapText="1"/>
    </xf>
    <xf numFmtId="0" fontId="6" fillId="2" borderId="17" xfId="2" applyFont="1" applyFill="1" applyBorder="1" applyAlignment="1">
      <alignment vertical="center" wrapText="1"/>
    </xf>
    <xf numFmtId="0" fontId="27" fillId="0" borderId="0" xfId="0" applyFont="1" applyAlignment="1">
      <alignment horizontal="left"/>
    </xf>
    <xf numFmtId="0" fontId="27" fillId="0" borderId="0" xfId="0" applyFont="1" applyAlignment="1">
      <alignment horizontal="left" vertical="center"/>
    </xf>
    <xf numFmtId="0" fontId="20" fillId="0" borderId="0" xfId="0" applyFont="1" applyAlignment="1">
      <alignment horizontal="left"/>
    </xf>
    <xf numFmtId="165" fontId="0" fillId="0" borderId="0" xfId="0" applyNumberFormat="1" applyAlignment="1">
      <alignment horizontal="center" vertical="center"/>
    </xf>
    <xf numFmtId="0" fontId="20" fillId="0" borderId="0" xfId="0" applyFont="1" applyAlignment="1">
      <alignment horizontal="left" vertical="center" wrapText="1"/>
    </xf>
    <xf numFmtId="0" fontId="16" fillId="2" borderId="3" xfId="0" applyFont="1" applyFill="1" applyBorder="1" applyAlignment="1">
      <alignment horizontal="left" vertical="center" wrapText="1"/>
    </xf>
    <xf numFmtId="3" fontId="15" fillId="2" borderId="3" xfId="0" applyNumberFormat="1" applyFont="1" applyFill="1" applyBorder="1" applyAlignment="1">
      <alignment horizontal="center" vertical="center" wrapText="1"/>
    </xf>
    <xf numFmtId="0" fontId="20" fillId="0" borderId="40" xfId="0" applyFont="1" applyBorder="1" applyAlignment="1">
      <alignment horizontal="justify" vertical="center" wrapText="1"/>
    </xf>
    <xf numFmtId="0" fontId="5" fillId="2" borderId="15" xfId="2" applyFont="1" applyFill="1" applyBorder="1" applyAlignment="1">
      <alignment vertical="center" wrapText="1"/>
    </xf>
    <xf numFmtId="0" fontId="5" fillId="2" borderId="17" xfId="2" applyFont="1" applyFill="1" applyBorder="1" applyAlignment="1">
      <alignment vertical="center" wrapText="1"/>
    </xf>
    <xf numFmtId="0" fontId="5" fillId="2" borderId="18" xfId="2" applyFont="1" applyFill="1" applyBorder="1" applyAlignment="1">
      <alignment vertical="center" wrapText="1"/>
    </xf>
    <xf numFmtId="0" fontId="6" fillId="2" borderId="16" xfId="2" applyFont="1" applyFill="1" applyBorder="1" applyAlignment="1">
      <alignment vertical="center" wrapText="1"/>
    </xf>
    <xf numFmtId="0" fontId="26" fillId="0" borderId="0" xfId="0" applyFont="1" applyAlignment="1">
      <alignment horizontal="center" vertical="center" wrapText="1"/>
    </xf>
    <xf numFmtId="3" fontId="0" fillId="0" borderId="3" xfId="0" applyNumberFormat="1" applyBorder="1" applyAlignment="1">
      <alignment horizontal="center" vertical="center"/>
    </xf>
    <xf numFmtId="0" fontId="16" fillId="2" borderId="0" xfId="0" applyFont="1" applyFill="1" applyAlignment="1">
      <alignment horizontal="left" vertical="center" wrapText="1"/>
    </xf>
    <xf numFmtId="165" fontId="0" fillId="2" borderId="0" xfId="0" applyNumberFormat="1" applyFill="1" applyAlignment="1">
      <alignment horizontal="center" vertical="center" wrapText="1"/>
    </xf>
    <xf numFmtId="0" fontId="5" fillId="0" borderId="15" xfId="2" applyFont="1" applyBorder="1" applyAlignment="1">
      <alignment vertical="center" wrapText="1"/>
    </xf>
    <xf numFmtId="0" fontId="22" fillId="0" borderId="0" xfId="1" applyBorder="1" applyAlignment="1">
      <alignment vertical="center"/>
    </xf>
    <xf numFmtId="0" fontId="47" fillId="0" borderId="0" xfId="0" applyFont="1" applyAlignment="1">
      <alignment vertical="center"/>
    </xf>
    <xf numFmtId="0" fontId="0" fillId="0" borderId="34" xfId="0" applyBorder="1" applyAlignment="1">
      <alignment horizontal="center" vertical="center" wrapText="1"/>
    </xf>
    <xf numFmtId="3" fontId="0" fillId="0" borderId="38" xfId="0" applyNumberFormat="1" applyBorder="1" applyAlignment="1">
      <alignment horizontal="center" vertical="center" wrapText="1"/>
    </xf>
    <xf numFmtId="0" fontId="0" fillId="0" borderId="7" xfId="0" applyBorder="1" applyAlignment="1">
      <alignment horizontal="center" vertical="center" wrapText="1"/>
    </xf>
    <xf numFmtId="165" fontId="20" fillId="0" borderId="0" xfId="0" applyNumberFormat="1" applyFont="1" applyAlignment="1">
      <alignment horizontal="center" vertical="center" wrapText="1"/>
    </xf>
    <xf numFmtId="0" fontId="0" fillId="0" borderId="39" xfId="0" applyBorder="1" applyAlignment="1">
      <alignment horizontal="center" vertical="center" wrapText="1"/>
    </xf>
    <xf numFmtId="0" fontId="0" fillId="0" borderId="45" xfId="0" applyBorder="1" applyAlignment="1">
      <alignment horizontal="center" vertical="center" wrapText="1"/>
    </xf>
    <xf numFmtId="0" fontId="34" fillId="0" borderId="0" xfId="0" applyFont="1" applyAlignment="1">
      <alignment horizontal="center" vertical="center" wrapText="1"/>
    </xf>
    <xf numFmtId="3" fontId="15" fillId="0" borderId="3" xfId="0" applyNumberFormat="1" applyFont="1" applyBorder="1" applyAlignment="1">
      <alignment horizontal="center" vertical="center"/>
    </xf>
    <xf numFmtId="0" fontId="5" fillId="0" borderId="17" xfId="2" applyFont="1" applyBorder="1" applyAlignment="1">
      <alignment vertical="center" wrapText="1"/>
    </xf>
    <xf numFmtId="164" fontId="15" fillId="0" borderId="3" xfId="0" applyNumberFormat="1" applyFont="1" applyBorder="1" applyAlignment="1">
      <alignment horizontal="center" vertical="center" wrapText="1"/>
    </xf>
    <xf numFmtId="0" fontId="0" fillId="2" borderId="3" xfId="0" applyFill="1" applyBorder="1" applyAlignment="1">
      <alignment horizontal="center" vertical="center"/>
    </xf>
    <xf numFmtId="0" fontId="20" fillId="2" borderId="3" xfId="0" applyFont="1" applyFill="1" applyBorder="1" applyAlignment="1">
      <alignment horizontal="center" vertical="center"/>
    </xf>
    <xf numFmtId="0" fontId="0" fillId="0" borderId="37" xfId="0" applyBorder="1" applyAlignment="1">
      <alignment horizontal="left" vertical="center" wrapText="1"/>
    </xf>
    <xf numFmtId="0" fontId="4" fillId="2" borderId="0" xfId="2" applyFont="1" applyFill="1" applyAlignment="1">
      <alignment vertical="center" wrapText="1"/>
    </xf>
    <xf numFmtId="0" fontId="4" fillId="2" borderId="15" xfId="2" applyFont="1" applyFill="1" applyBorder="1" applyAlignment="1">
      <alignment vertical="center" wrapText="1"/>
    </xf>
    <xf numFmtId="0" fontId="4" fillId="0" borderId="15" xfId="2" applyFont="1" applyBorder="1" applyAlignment="1">
      <alignment vertical="center" wrapText="1"/>
    </xf>
    <xf numFmtId="0" fontId="4" fillId="2" borderId="17" xfId="2" applyFont="1" applyFill="1" applyBorder="1" applyAlignment="1">
      <alignment vertical="center" wrapText="1"/>
    </xf>
    <xf numFmtId="3" fontId="20" fillId="0" borderId="2" xfId="0" applyNumberFormat="1" applyFont="1" applyBorder="1" applyAlignment="1">
      <alignment horizontal="center" vertical="center"/>
    </xf>
    <xf numFmtId="0" fontId="4" fillId="2" borderId="18" xfId="2" applyFont="1" applyFill="1" applyBorder="1" applyAlignment="1">
      <alignment vertical="center" wrapText="1"/>
    </xf>
    <xf numFmtId="165" fontId="0" fillId="0" borderId="5" xfId="0" applyNumberFormat="1" applyBorder="1" applyAlignment="1">
      <alignment horizontal="center" vertical="center" wrapText="1"/>
    </xf>
    <xf numFmtId="165" fontId="20" fillId="0" borderId="5" xfId="0" applyNumberFormat="1" applyFont="1" applyBorder="1" applyAlignment="1">
      <alignment horizontal="center" vertical="center" wrapText="1"/>
    </xf>
    <xf numFmtId="0" fontId="4" fillId="2" borderId="2" xfId="2" applyFont="1" applyFill="1" applyBorder="1" applyAlignment="1">
      <alignment vertical="center" wrapText="1"/>
    </xf>
    <xf numFmtId="0" fontId="4" fillId="0" borderId="0" xfId="0" applyFont="1"/>
    <xf numFmtId="166" fontId="0" fillId="0" borderId="62" xfId="0" applyNumberFormat="1" applyBorder="1" applyAlignment="1">
      <alignment vertical="top"/>
    </xf>
    <xf numFmtId="0" fontId="3" fillId="2" borderId="0" xfId="2" applyFont="1" applyFill="1" applyAlignment="1">
      <alignment vertical="center" wrapText="1"/>
    </xf>
    <xf numFmtId="3" fontId="0" fillId="0" borderId="38" xfId="0" applyNumberFormat="1" applyBorder="1" applyAlignment="1">
      <alignment horizontal="center" vertical="center" wrapText="1"/>
    </xf>
    <xf numFmtId="0" fontId="0" fillId="0" borderId="39" xfId="0" applyBorder="1" applyAlignment="1">
      <alignment horizontal="center" vertical="center" wrapText="1"/>
    </xf>
    <xf numFmtId="0" fontId="0" fillId="0" borderId="35" xfId="0" applyBorder="1" applyAlignment="1">
      <alignment horizontal="center" vertical="center" wrapText="1"/>
    </xf>
    <xf numFmtId="0" fontId="0" fillId="0" borderId="7" xfId="0" applyBorder="1" applyAlignment="1">
      <alignment horizontal="center" vertical="center" wrapText="1"/>
    </xf>
    <xf numFmtId="0" fontId="0" fillId="0" borderId="45" xfId="0" applyBorder="1" applyAlignment="1">
      <alignment horizontal="center" vertical="center" wrapText="1"/>
    </xf>
    <xf numFmtId="0" fontId="0" fillId="0" borderId="12" xfId="0" applyBorder="1" applyAlignment="1">
      <alignment horizontal="center" vertical="center" wrapText="1"/>
    </xf>
    <xf numFmtId="0" fontId="0" fillId="0" borderId="39" xfId="0" applyBorder="1" applyAlignment="1">
      <alignment horizontal="justify" vertical="center" wrapText="1"/>
    </xf>
    <xf numFmtId="0" fontId="0" fillId="0" borderId="39" xfId="0" applyBorder="1" applyAlignment="1">
      <alignment horizontal="left" vertical="center" wrapText="1"/>
    </xf>
    <xf numFmtId="0" fontId="0" fillId="0" borderId="32" xfId="0" applyBorder="1" applyAlignment="1">
      <alignment horizontal="justify" vertical="center" wrapText="1"/>
    </xf>
    <xf numFmtId="0" fontId="0" fillId="0" borderId="38" xfId="0" applyBorder="1" applyAlignment="1">
      <alignment horizontal="justify" vertical="center" wrapText="1"/>
    </xf>
    <xf numFmtId="0" fontId="0" fillId="0" borderId="45" xfId="0" applyBorder="1" applyAlignment="1">
      <alignment horizontal="justify" vertical="center" wrapText="1"/>
    </xf>
    <xf numFmtId="0" fontId="0" fillId="0" borderId="45"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37" xfId="0" applyBorder="1" applyAlignment="1">
      <alignment horizontal="left" vertical="center" wrapText="1"/>
    </xf>
    <xf numFmtId="3" fontId="15" fillId="0" borderId="0" xfId="0" applyNumberFormat="1" applyFont="1" applyFill="1" applyAlignment="1">
      <alignment horizontal="center" vertical="center" wrapText="1"/>
    </xf>
    <xf numFmtId="0" fontId="0" fillId="0" borderId="0" xfId="0" applyFill="1" applyAlignment="1">
      <alignment horizontal="center" vertical="center"/>
    </xf>
    <xf numFmtId="3" fontId="15" fillId="0" borderId="2" xfId="0" applyNumberFormat="1" applyFont="1" applyFill="1" applyBorder="1" applyAlignment="1">
      <alignment horizontal="center" vertical="center" wrapText="1"/>
    </xf>
    <xf numFmtId="164" fontId="19" fillId="0" borderId="2" xfId="0" applyNumberFormat="1" applyFont="1" applyFill="1" applyBorder="1" applyAlignment="1">
      <alignment horizontal="center" vertical="center" wrapText="1"/>
    </xf>
    <xf numFmtId="0" fontId="0" fillId="0" borderId="66" xfId="0" applyBorder="1" applyAlignment="1">
      <alignment horizontal="justify" vertical="center" wrapText="1"/>
    </xf>
    <xf numFmtId="0" fontId="20" fillId="0" borderId="68" xfId="0" applyFont="1" applyBorder="1" applyAlignment="1">
      <alignment horizontal="justify" vertical="center" wrapText="1"/>
    </xf>
    <xf numFmtId="0" fontId="20" fillId="0" borderId="64" xfId="0" applyFont="1" applyBorder="1" applyAlignment="1">
      <alignment horizontal="left" vertical="center" wrapText="1"/>
    </xf>
    <xf numFmtId="0" fontId="0" fillId="0" borderId="0" xfId="0" applyBorder="1" applyAlignment="1">
      <alignment horizontal="left" vertical="center" wrapText="1"/>
    </xf>
    <xf numFmtId="3" fontId="0" fillId="0" borderId="0" xfId="0" applyNumberFormat="1" applyBorder="1" applyAlignment="1">
      <alignment horizontal="center" vertical="center" wrapText="1"/>
    </xf>
    <xf numFmtId="0" fontId="0" fillId="0" borderId="0" xfId="0" applyBorder="1" applyAlignment="1">
      <alignment horizontal="center" vertical="center" wrapText="1"/>
    </xf>
    <xf numFmtId="0" fontId="0" fillId="0" borderId="69" xfId="0" applyBorder="1" applyAlignment="1">
      <alignment horizontal="center" vertical="center" wrapText="1"/>
    </xf>
    <xf numFmtId="3" fontId="0" fillId="0" borderId="69" xfId="0" applyNumberFormat="1" applyBorder="1" applyAlignment="1">
      <alignment horizontal="center" vertical="center" wrapText="1"/>
    </xf>
    <xf numFmtId="3" fontId="0" fillId="0" borderId="32" xfId="0" applyNumberFormat="1" applyBorder="1" applyAlignment="1">
      <alignment horizontal="center" vertical="center" wrapText="1"/>
    </xf>
    <xf numFmtId="0" fontId="2" fillId="2" borderId="15" xfId="2" applyFont="1" applyFill="1" applyBorder="1" applyAlignment="1">
      <alignment vertical="center" wrapText="1"/>
    </xf>
    <xf numFmtId="0" fontId="2" fillId="2" borderId="17" xfId="2" applyFont="1" applyFill="1" applyBorder="1" applyAlignment="1">
      <alignment vertical="center" wrapText="1"/>
    </xf>
    <xf numFmtId="0" fontId="2" fillId="2" borderId="19" xfId="2" applyFont="1" applyFill="1" applyBorder="1" applyAlignment="1">
      <alignment vertical="center" wrapText="1"/>
    </xf>
    <xf numFmtId="0" fontId="2" fillId="2" borderId="21" xfId="2" applyFont="1" applyFill="1" applyBorder="1" applyAlignment="1">
      <alignment vertical="center" wrapText="1"/>
    </xf>
    <xf numFmtId="0" fontId="26" fillId="2" borderId="41" xfId="0" applyFont="1" applyFill="1" applyBorder="1" applyAlignment="1">
      <alignment vertical="center"/>
    </xf>
    <xf numFmtId="0" fontId="26" fillId="2" borderId="41" xfId="0" applyFont="1" applyFill="1" applyBorder="1" applyAlignment="1">
      <alignment horizontal="center" vertical="center"/>
    </xf>
    <xf numFmtId="49" fontId="47" fillId="0" borderId="0" xfId="0" applyNumberFormat="1" applyFont="1" applyFill="1" applyAlignment="1">
      <alignment horizontal="left" vertical="center"/>
    </xf>
    <xf numFmtId="0" fontId="45" fillId="0" borderId="0" xfId="0" applyFont="1" applyFill="1" applyAlignment="1">
      <alignment vertical="center"/>
    </xf>
    <xf numFmtId="0" fontId="22" fillId="0" borderId="0" xfId="1" applyFill="1" applyAlignment="1">
      <alignment vertical="center"/>
    </xf>
    <xf numFmtId="0" fontId="47" fillId="0" borderId="0" xfId="0" applyFont="1" applyFill="1" applyAlignment="1">
      <alignment vertical="center"/>
    </xf>
    <xf numFmtId="0" fontId="20" fillId="0" borderId="7" xfId="0" applyFont="1" applyBorder="1" applyAlignment="1">
      <alignment horizontal="left" vertical="center"/>
    </xf>
    <xf numFmtId="0" fontId="20" fillId="0" borderId="2" xfId="0" applyFont="1" applyBorder="1" applyAlignment="1">
      <alignment horizontal="left" vertical="center"/>
    </xf>
    <xf numFmtId="0" fontId="20" fillId="0" borderId="5" xfId="0" applyFont="1" applyBorder="1" applyAlignment="1">
      <alignment horizontal="left" vertical="center"/>
    </xf>
    <xf numFmtId="0" fontId="20" fillId="0" borderId="0" xfId="0" applyFont="1" applyAlignment="1">
      <alignment horizontal="left" vertical="center"/>
    </xf>
    <xf numFmtId="0" fontId="16" fillId="0" borderId="5" xfId="0" applyFont="1" applyBorder="1" applyAlignment="1">
      <alignment horizontal="left" vertical="center"/>
    </xf>
    <xf numFmtId="0" fontId="16" fillId="0" borderId="0" xfId="0" applyFont="1" applyAlignment="1">
      <alignment horizontal="left" vertical="center"/>
    </xf>
    <xf numFmtId="0" fontId="16" fillId="0" borderId="2" xfId="0" applyFont="1" applyBorder="1" applyAlignment="1">
      <alignment horizontal="left" vertical="center"/>
    </xf>
    <xf numFmtId="0" fontId="14" fillId="0" borderId="0" xfId="0" applyFont="1"/>
    <xf numFmtId="0" fontId="16" fillId="0" borderId="0" xfId="0" applyFont="1" applyAlignment="1">
      <alignment horizontal="center" vertical="center" textRotation="90"/>
    </xf>
    <xf numFmtId="0" fontId="16" fillId="0" borderId="3" xfId="0" applyFont="1" applyBorder="1" applyAlignment="1">
      <alignment horizontal="center" vertical="center" textRotation="90"/>
    </xf>
    <xf numFmtId="0" fontId="16" fillId="0" borderId="0" xfId="0" applyFont="1" applyAlignment="1">
      <alignment horizontal="left" vertical="center" readingOrder="1"/>
    </xf>
    <xf numFmtId="0" fontId="16" fillId="0" borderId="2" xfId="0" applyFont="1" applyBorder="1" applyAlignment="1">
      <alignment horizontal="left" vertical="center" readingOrder="1"/>
    </xf>
    <xf numFmtId="0" fontId="16" fillId="0" borderId="5" xfId="0" applyFont="1" applyBorder="1" applyAlignment="1">
      <alignment horizontal="left" vertical="center" readingOrder="1"/>
    </xf>
    <xf numFmtId="0" fontId="0" fillId="0" borderId="2" xfId="0" applyBorder="1" applyAlignment="1">
      <alignment horizontal="left" vertical="center" readingOrder="1"/>
    </xf>
    <xf numFmtId="0" fontId="16" fillId="0" borderId="0" xfId="0" applyFont="1" applyAlignment="1">
      <alignment horizontal="left" vertical="center" wrapText="1"/>
    </xf>
    <xf numFmtId="0" fontId="16" fillId="0" borderId="3" xfId="0" applyFont="1" applyBorder="1" applyAlignment="1">
      <alignment horizontal="left" vertical="center" wrapText="1"/>
    </xf>
    <xf numFmtId="0" fontId="16" fillId="0" borderId="5" xfId="0" applyFont="1" applyBorder="1" applyAlignment="1">
      <alignment horizontal="left" vertical="center" wrapText="1"/>
    </xf>
    <xf numFmtId="0" fontId="16" fillId="0" borderId="2" xfId="0" applyFont="1" applyBorder="1" applyAlignment="1">
      <alignment horizontal="left" vertical="center" wrapText="1"/>
    </xf>
    <xf numFmtId="0" fontId="15" fillId="0" borderId="0" xfId="0" applyFont="1" applyAlignment="1">
      <alignment horizontal="left" vertical="center" wrapText="1"/>
    </xf>
    <xf numFmtId="0" fontId="15" fillId="0" borderId="2" xfId="0" applyFont="1" applyBorder="1" applyAlignment="1">
      <alignment horizontal="left" vertical="center" wrapText="1"/>
    </xf>
    <xf numFmtId="0" fontId="15" fillId="0" borderId="5" xfId="0" applyFont="1" applyBorder="1" applyAlignment="1">
      <alignment horizontal="left" vertical="center" wrapText="1"/>
    </xf>
    <xf numFmtId="0" fontId="15" fillId="2" borderId="0" xfId="0" applyFont="1" applyFill="1" applyAlignment="1">
      <alignment horizontal="left" vertical="center" wrapText="1"/>
    </xf>
    <xf numFmtId="0" fontId="15" fillId="2" borderId="3" xfId="0" applyFont="1" applyFill="1" applyBorder="1" applyAlignment="1">
      <alignment horizontal="left" vertical="center" wrapText="1"/>
    </xf>
    <xf numFmtId="0" fontId="20" fillId="0" borderId="0" xfId="0" applyFont="1" applyAlignment="1">
      <alignment horizontal="center" vertical="center" textRotation="90"/>
    </xf>
    <xf numFmtId="0" fontId="20" fillId="0" borderId="3" xfId="0" applyFont="1" applyBorder="1" applyAlignment="1">
      <alignment horizontal="center" vertical="center" textRotation="90"/>
    </xf>
    <xf numFmtId="0" fontId="16" fillId="2" borderId="0" xfId="0" applyFont="1" applyFill="1" applyAlignment="1">
      <alignment horizontal="center" vertical="center" textRotation="90"/>
    </xf>
    <xf numFmtId="0" fontId="16" fillId="2" borderId="2" xfId="0" applyFont="1" applyFill="1" applyBorder="1" applyAlignment="1">
      <alignment horizontal="center" vertical="center" textRotation="90"/>
    </xf>
    <xf numFmtId="0" fontId="16" fillId="2" borderId="3" xfId="0" applyFont="1" applyFill="1" applyBorder="1" applyAlignment="1">
      <alignment horizontal="center" vertical="center" textRotation="90"/>
    </xf>
    <xf numFmtId="0" fontId="16" fillId="2" borderId="5" xfId="0" applyFont="1" applyFill="1" applyBorder="1" applyAlignment="1">
      <alignment horizontal="center" vertical="center" textRotation="90"/>
    </xf>
    <xf numFmtId="0" fontId="20" fillId="0" borderId="32" xfId="0" applyFont="1" applyBorder="1" applyAlignment="1">
      <alignment horizontal="justify" vertical="center" wrapText="1"/>
    </xf>
    <xf numFmtId="0" fontId="20" fillId="0" borderId="34" xfId="0" applyFont="1" applyBorder="1" applyAlignment="1">
      <alignment horizontal="justify" vertical="center" wrapText="1"/>
    </xf>
    <xf numFmtId="0" fontId="20" fillId="0" borderId="32"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1" xfId="0" applyFont="1" applyBorder="1"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horizontal="center" vertical="center" wrapText="1"/>
    </xf>
    <xf numFmtId="0" fontId="0" fillId="0" borderId="3" xfId="0" applyBorder="1" applyAlignment="1">
      <alignment horizontal="center" vertical="center" wrapText="1"/>
    </xf>
    <xf numFmtId="3" fontId="0" fillId="0" borderId="38" xfId="0" applyNumberFormat="1" applyBorder="1" applyAlignment="1">
      <alignment horizontal="center" vertical="center" wrapText="1"/>
    </xf>
    <xf numFmtId="3" fontId="0" fillId="0" borderId="37" xfId="0" applyNumberFormat="1" applyBorder="1" applyAlignment="1">
      <alignment horizontal="center" vertical="center" wrapText="1"/>
    </xf>
    <xf numFmtId="0" fontId="0" fillId="0" borderId="37" xfId="0" applyBorder="1" applyAlignment="1">
      <alignment horizontal="center" vertical="center" wrapText="1"/>
    </xf>
    <xf numFmtId="3" fontId="0" fillId="0" borderId="7" xfId="0" applyNumberFormat="1" applyBorder="1" applyAlignment="1">
      <alignment horizontal="center" vertical="center" wrapText="1"/>
    </xf>
    <xf numFmtId="0" fontId="0" fillId="0" borderId="39" xfId="0" applyBorder="1" applyAlignment="1">
      <alignment horizontal="center" vertical="center" wrapText="1"/>
    </xf>
    <xf numFmtId="0" fontId="0" fillId="0" borderId="35" xfId="0" applyBorder="1" applyAlignment="1">
      <alignment horizontal="center" vertical="center" wrapText="1"/>
    </xf>
    <xf numFmtId="0" fontId="0" fillId="0" borderId="0" xfId="0" applyAlignment="1">
      <alignment horizontal="center" vertical="center" wrapText="1"/>
    </xf>
    <xf numFmtId="0" fontId="0" fillId="0" borderId="38" xfId="0" applyBorder="1" applyAlignment="1">
      <alignment horizontal="center" vertical="center" wrapText="1"/>
    </xf>
    <xf numFmtId="0" fontId="0" fillId="0" borderId="7" xfId="0" applyBorder="1" applyAlignment="1">
      <alignment horizontal="center" vertical="center" wrapText="1"/>
    </xf>
    <xf numFmtId="0" fontId="0" fillId="0" borderId="39" xfId="0" applyBorder="1" applyAlignment="1">
      <alignment horizontal="justify" vertical="center" wrapText="1"/>
    </xf>
    <xf numFmtId="0" fontId="0" fillId="0" borderId="0" xfId="0" applyAlignment="1">
      <alignment horizontal="justify" vertical="center" wrapText="1"/>
    </xf>
    <xf numFmtId="0" fontId="0" fillId="0" borderId="39" xfId="0" applyBorder="1" applyAlignment="1">
      <alignment horizontal="left" vertical="center" wrapText="1"/>
    </xf>
    <xf numFmtId="0" fontId="0" fillId="0" borderId="0" xfId="0" applyAlignment="1">
      <alignment horizontal="left" vertical="center" wrapText="1"/>
    </xf>
    <xf numFmtId="0" fontId="0" fillId="0" borderId="38" xfId="0" applyBorder="1" applyAlignment="1">
      <alignment horizontal="left" vertical="center" wrapText="1"/>
    </xf>
    <xf numFmtId="0" fontId="0" fillId="0" borderId="7" xfId="0" applyBorder="1" applyAlignment="1">
      <alignment horizontal="left" vertical="center" wrapText="1"/>
    </xf>
    <xf numFmtId="0" fontId="20" fillId="0" borderId="44" xfId="0" applyFont="1" applyBorder="1" applyAlignment="1">
      <alignment horizontal="justify" vertical="center" wrapText="1"/>
    </xf>
    <xf numFmtId="0" fontId="20" fillId="0" borderId="41" xfId="0" applyFont="1" applyBorder="1" applyAlignment="1">
      <alignment horizontal="justify" vertical="center" wrapText="1"/>
    </xf>
    <xf numFmtId="0" fontId="0" fillId="0" borderId="32" xfId="0" applyBorder="1" applyAlignment="1">
      <alignment horizontal="justify" vertical="center" wrapText="1"/>
    </xf>
    <xf numFmtId="0" fontId="0" fillId="0" borderId="1" xfId="0" applyBorder="1" applyAlignment="1">
      <alignment horizontal="justify" vertical="center" wrapText="1"/>
    </xf>
    <xf numFmtId="0" fontId="0" fillId="0" borderId="38" xfId="0" applyBorder="1" applyAlignment="1">
      <alignment horizontal="justify" vertical="center" wrapText="1"/>
    </xf>
    <xf numFmtId="0" fontId="0" fillId="0" borderId="7" xfId="0" applyBorder="1" applyAlignment="1">
      <alignment horizontal="justify" vertical="center" wrapText="1"/>
    </xf>
    <xf numFmtId="0" fontId="0" fillId="0" borderId="45" xfId="0" applyBorder="1" applyAlignment="1">
      <alignment horizontal="justify" vertical="center" wrapText="1"/>
    </xf>
    <xf numFmtId="0" fontId="0" fillId="0" borderId="12" xfId="0" applyBorder="1" applyAlignment="1">
      <alignment horizontal="justify" vertical="center" wrapText="1"/>
    </xf>
    <xf numFmtId="0" fontId="0" fillId="0" borderId="45" xfId="0" applyBorder="1" applyAlignment="1">
      <alignment horizontal="left" vertical="center" wrapText="1"/>
    </xf>
    <xf numFmtId="0" fontId="0" fillId="0" borderId="12" xfId="0" applyBorder="1" applyAlignment="1">
      <alignment horizontal="left" vertical="center" wrapText="1"/>
    </xf>
    <xf numFmtId="0" fontId="0" fillId="0" borderId="67" xfId="0" applyBorder="1" applyAlignment="1">
      <alignment horizontal="left" vertical="center" wrapText="1"/>
    </xf>
    <xf numFmtId="0" fontId="0" fillId="0" borderId="65" xfId="0" applyBorder="1" applyAlignment="1">
      <alignment horizontal="left" vertical="center" wrapText="1"/>
    </xf>
    <xf numFmtId="170" fontId="0" fillId="0" borderId="39" xfId="0" applyNumberFormat="1" applyBorder="1" applyAlignment="1">
      <alignment horizontal="center" vertical="center" wrapText="1"/>
    </xf>
    <xf numFmtId="170" fontId="0" fillId="0" borderId="0" xfId="0" applyNumberFormat="1" applyAlignment="1">
      <alignment horizontal="center" vertical="center" wrapText="1"/>
    </xf>
    <xf numFmtId="172" fontId="0" fillId="0" borderId="34" xfId="0" applyNumberFormat="1" applyBorder="1" applyAlignment="1">
      <alignment horizontal="center" vertical="center" wrapText="1"/>
    </xf>
    <xf numFmtId="172" fontId="0" fillId="0" borderId="3" xfId="0" applyNumberFormat="1" applyBorder="1" applyAlignment="1">
      <alignment horizontal="center" vertical="center" wrapText="1"/>
    </xf>
    <xf numFmtId="170" fontId="0" fillId="0" borderId="35" xfId="0" applyNumberFormat="1" applyBorder="1" applyAlignment="1">
      <alignment horizontal="center" vertical="center" wrapText="1"/>
    </xf>
    <xf numFmtId="172" fontId="0" fillId="0" borderId="33" xfId="0" applyNumberFormat="1" applyBorder="1" applyAlignment="1">
      <alignment horizontal="center" vertical="center" wrapText="1"/>
    </xf>
    <xf numFmtId="0" fontId="20" fillId="0" borderId="46" xfId="0" applyFont="1" applyBorder="1" applyAlignment="1">
      <alignment horizontal="center" vertical="center" wrapText="1"/>
    </xf>
    <xf numFmtId="0" fontId="20" fillId="0" borderId="47" xfId="0" applyFont="1"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3" fontId="0" fillId="0" borderId="48" xfId="0" applyNumberFormat="1" applyBorder="1" applyAlignment="1">
      <alignment horizontal="center" vertical="center" wrapText="1"/>
    </xf>
    <xf numFmtId="3" fontId="0" fillId="0" borderId="49" xfId="0" applyNumberFormat="1" applyBorder="1" applyAlignment="1">
      <alignment horizontal="center" vertical="center" wrapText="1"/>
    </xf>
    <xf numFmtId="170" fontId="0" fillId="0" borderId="50" xfId="0" applyNumberFormat="1" applyBorder="1" applyAlignment="1">
      <alignment horizontal="center" vertical="center" wrapText="1"/>
    </xf>
    <xf numFmtId="170" fontId="0" fillId="0" borderId="51" xfId="0" applyNumberFormat="1" applyBorder="1" applyAlignment="1">
      <alignment horizontal="center" vertical="center" wrapText="1"/>
    </xf>
    <xf numFmtId="171" fontId="0" fillId="0" borderId="39" xfId="0" applyNumberFormat="1" applyBorder="1" applyAlignment="1">
      <alignment horizontal="center" vertical="center" wrapText="1"/>
    </xf>
    <xf numFmtId="171" fontId="0" fillId="0" borderId="0" xfId="0" applyNumberFormat="1" applyAlignment="1">
      <alignment horizontal="center" vertical="center" wrapText="1"/>
    </xf>
    <xf numFmtId="0" fontId="0" fillId="0" borderId="31" xfId="0" applyBorder="1" applyAlignment="1">
      <alignment horizontal="justify" vertical="center" wrapText="1"/>
    </xf>
    <xf numFmtId="0" fontId="0" fillId="0" borderId="35" xfId="0" applyBorder="1" applyAlignment="1">
      <alignment horizontal="justify" vertical="center" wrapText="1"/>
    </xf>
    <xf numFmtId="0" fontId="0" fillId="0" borderId="32" xfId="0"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wrapText="1"/>
    </xf>
    <xf numFmtId="0" fontId="0" fillId="0" borderId="31" xfId="0" applyBorder="1" applyAlignment="1">
      <alignment horizontal="center" wrapText="1"/>
    </xf>
    <xf numFmtId="0" fontId="0" fillId="0" borderId="31"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37" xfId="0" applyBorder="1" applyAlignment="1">
      <alignment horizontal="left" vertical="center" wrapText="1"/>
    </xf>
    <xf numFmtId="0" fontId="0" fillId="0" borderId="57" xfId="0" applyBorder="1" applyAlignment="1">
      <alignment horizontal="left" vertical="center" wrapText="1"/>
    </xf>
    <xf numFmtId="0" fontId="0" fillId="0" borderId="58" xfId="0" applyBorder="1" applyAlignment="1">
      <alignment horizontal="left" vertical="center" wrapText="1"/>
    </xf>
    <xf numFmtId="0" fontId="0" fillId="0" borderId="33" xfId="0" applyBorder="1" applyAlignment="1">
      <alignment horizontal="left" vertical="center" wrapText="1"/>
    </xf>
    <xf numFmtId="0" fontId="0" fillId="0" borderId="37" xfId="0" applyBorder="1" applyAlignment="1">
      <alignment vertical="center" wrapText="1"/>
    </xf>
    <xf numFmtId="0" fontId="0" fillId="0" borderId="35" xfId="0" applyBorder="1" applyAlignment="1">
      <alignment vertical="center" wrapText="1"/>
    </xf>
    <xf numFmtId="0" fontId="0" fillId="0" borderId="33" xfId="0" applyBorder="1" applyAlignment="1">
      <alignment vertical="center" wrapText="1"/>
    </xf>
    <xf numFmtId="0" fontId="0" fillId="0" borderId="58" xfId="0" applyBorder="1" applyAlignment="1">
      <alignment vertical="center" wrapText="1"/>
    </xf>
    <xf numFmtId="0" fontId="20" fillId="2" borderId="5" xfId="0" applyFont="1" applyFill="1" applyBorder="1" applyAlignment="1">
      <alignment horizontal="left" vertical="center"/>
    </xf>
    <xf numFmtId="0" fontId="20" fillId="2" borderId="3" xfId="0" applyFont="1" applyFill="1" applyBorder="1" applyAlignment="1">
      <alignment horizontal="left" vertical="center"/>
    </xf>
    <xf numFmtId="0" fontId="20" fillId="2" borderId="2" xfId="0" applyFont="1" applyFill="1" applyBorder="1" applyAlignment="1">
      <alignment horizontal="left" vertical="center"/>
    </xf>
    <xf numFmtId="0" fontId="20" fillId="2" borderId="0" xfId="0" applyFont="1" applyFill="1" applyAlignment="1">
      <alignment horizontal="left" vertical="center"/>
    </xf>
    <xf numFmtId="0" fontId="20" fillId="2" borderId="7" xfId="0" applyFont="1" applyFill="1" applyBorder="1" applyAlignment="1">
      <alignment horizontal="left" vertic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164" fontId="15" fillId="3" borderId="2" xfId="0" applyNumberFormat="1" applyFont="1" applyFill="1" applyBorder="1" applyAlignment="1">
      <alignment horizontal="center" vertical="center" wrapText="1"/>
    </xf>
    <xf numFmtId="165" fontId="0" fillId="3" borderId="2" xfId="0" applyNumberFormat="1" applyFill="1" applyBorder="1" applyAlignment="1">
      <alignment horizontal="center" vertical="center" wrapText="1"/>
    </xf>
    <xf numFmtId="164" fontId="0" fillId="3" borderId="2" xfId="0" applyNumberFormat="1" applyFill="1" applyBorder="1" applyAlignment="1">
      <alignment horizontal="center" vertical="center"/>
    </xf>
    <xf numFmtId="0" fontId="9" fillId="2" borderId="24" xfId="2" applyFill="1" applyBorder="1" applyAlignment="1">
      <alignment vertical="center" wrapText="1"/>
    </xf>
    <xf numFmtId="0" fontId="9" fillId="2" borderId="18" xfId="2" applyFill="1" applyBorder="1" applyAlignment="1">
      <alignment vertical="center" wrapText="1"/>
    </xf>
    <xf numFmtId="0" fontId="9" fillId="2" borderId="23" xfId="2" applyFill="1" applyBorder="1" applyAlignment="1">
      <alignment vertical="center" wrapText="1"/>
    </xf>
    <xf numFmtId="0" fontId="9" fillId="2" borderId="20" xfId="2" applyFill="1" applyBorder="1" applyAlignment="1">
      <alignment vertical="center" wrapText="1"/>
    </xf>
    <xf numFmtId="0" fontId="6" fillId="2" borderId="28" xfId="2" applyFont="1" applyFill="1" applyBorder="1" applyAlignment="1">
      <alignment vertical="center" wrapText="1"/>
    </xf>
    <xf numFmtId="0" fontId="9" fillId="2" borderId="15" xfId="2" applyFill="1" applyBorder="1" applyAlignment="1">
      <alignment vertical="center" wrapText="1"/>
    </xf>
    <xf numFmtId="0" fontId="8" fillId="2" borderId="24" xfId="2" applyFont="1" applyFill="1" applyBorder="1" applyAlignment="1">
      <alignment vertical="center" wrapText="1"/>
    </xf>
    <xf numFmtId="0" fontId="4" fillId="2" borderId="3" xfId="2" applyFont="1" applyFill="1" applyBorder="1" applyAlignment="1">
      <alignment vertical="center" wrapText="1"/>
    </xf>
    <xf numFmtId="0" fontId="9" fillId="2" borderId="19" xfId="2" applyFill="1" applyBorder="1" applyAlignment="1">
      <alignment vertical="center" wrapText="1"/>
    </xf>
    <xf numFmtId="0" fontId="7" fillId="2" borderId="24" xfId="2" applyFont="1" applyFill="1" applyBorder="1" applyAlignment="1">
      <alignment vertical="center" wrapText="1"/>
    </xf>
    <xf numFmtId="0" fontId="5" fillId="2" borderId="13" xfId="2" applyFont="1" applyFill="1" applyBorder="1" applyAlignment="1">
      <alignment vertical="center" wrapText="1"/>
    </xf>
    <xf numFmtId="0" fontId="6" fillId="2" borderId="5" xfId="2" applyFont="1" applyFill="1" applyBorder="1" applyAlignment="1">
      <alignment vertical="center" wrapText="1"/>
    </xf>
    <xf numFmtId="0" fontId="9" fillId="2" borderId="16" xfId="2" applyFill="1" applyBorder="1" applyAlignment="1">
      <alignment vertical="center" wrapText="1"/>
    </xf>
    <xf numFmtId="0" fontId="9" fillId="2" borderId="13" xfId="2" applyFill="1" applyBorder="1" applyAlignment="1">
      <alignment vertical="center" wrapText="1"/>
    </xf>
    <xf numFmtId="0" fontId="9" fillId="2" borderId="26" xfId="2" applyFill="1" applyBorder="1" applyAlignment="1">
      <alignment vertical="center" wrapText="1"/>
    </xf>
    <xf numFmtId="0" fontId="9" fillId="2" borderId="21" xfId="2" applyFill="1" applyBorder="1" applyAlignment="1">
      <alignment vertical="center" wrapText="1"/>
    </xf>
    <xf numFmtId="0" fontId="8" fillId="2" borderId="13" xfId="2" applyFont="1" applyFill="1" applyBorder="1" applyAlignment="1">
      <alignment vertical="center" wrapText="1"/>
    </xf>
    <xf numFmtId="0" fontId="7" fillId="2" borderId="13" xfId="2" applyFont="1" applyFill="1" applyBorder="1" applyAlignment="1">
      <alignment vertical="center" wrapText="1"/>
    </xf>
    <xf numFmtId="0" fontId="6" fillId="2" borderId="13" xfId="2" applyFont="1" applyFill="1" applyBorder="1" applyAlignment="1">
      <alignment vertical="center" wrapText="1"/>
    </xf>
    <xf numFmtId="0" fontId="4" fillId="2" borderId="13" xfId="2" applyFont="1" applyFill="1" applyBorder="1" applyAlignment="1">
      <alignment vertical="center" wrapText="1"/>
    </xf>
    <xf numFmtId="0" fontId="26" fillId="2" borderId="23" xfId="2" applyFont="1" applyFill="1" applyBorder="1" applyAlignment="1">
      <alignment horizontal="left" vertical="top" wrapText="1"/>
    </xf>
    <xf numFmtId="0" fontId="26" fillId="2" borderId="24" xfId="2" applyFont="1" applyFill="1" applyBorder="1" applyAlignment="1">
      <alignment horizontal="left" vertical="top" wrapText="1"/>
    </xf>
    <xf numFmtId="0" fontId="9" fillId="2" borderId="4" xfId="2" applyFill="1" applyBorder="1" applyAlignment="1">
      <alignment vertical="center" wrapText="1"/>
    </xf>
    <xf numFmtId="0" fontId="9" fillId="2" borderId="30" xfId="2" applyFill="1" applyBorder="1" applyAlignment="1">
      <alignment vertical="center" wrapText="1"/>
    </xf>
    <xf numFmtId="0" fontId="9" fillId="2" borderId="28" xfId="2" applyFill="1" applyBorder="1" applyAlignment="1">
      <alignment vertical="center" wrapText="1"/>
    </xf>
    <xf numFmtId="0" fontId="26" fillId="2" borderId="5" xfId="2" applyFont="1" applyFill="1" applyBorder="1" applyAlignment="1">
      <alignment horizontal="left" vertical="top" wrapText="1"/>
    </xf>
    <xf numFmtId="0" fontId="26" fillId="2" borderId="0" xfId="2" applyFont="1" applyFill="1" applyAlignment="1">
      <alignment horizontal="left" vertical="top" wrapText="1"/>
    </xf>
    <xf numFmtId="0" fontId="26" fillId="2" borderId="2" xfId="2" applyFont="1" applyFill="1" applyBorder="1" applyAlignment="1">
      <alignment horizontal="left" vertical="top" wrapText="1"/>
    </xf>
    <xf numFmtId="0" fontId="9" fillId="2" borderId="29" xfId="2" applyFill="1" applyBorder="1" applyAlignment="1">
      <alignment vertical="center" wrapText="1"/>
    </xf>
    <xf numFmtId="0" fontId="26" fillId="2" borderId="27" xfId="2" applyFont="1" applyFill="1" applyBorder="1" applyAlignment="1">
      <alignment vertical="top" wrapText="1"/>
    </xf>
    <xf numFmtId="0" fontId="26" fillId="2" borderId="28" xfId="2" applyFont="1" applyFill="1" applyBorder="1" applyAlignment="1">
      <alignment vertical="top" wrapText="1"/>
    </xf>
    <xf numFmtId="0" fontId="9" fillId="2" borderId="0" xfId="2" applyFill="1" applyAlignment="1">
      <alignment vertical="center" wrapText="1"/>
    </xf>
  </cellXfs>
  <cellStyles count="4">
    <cellStyle name="Link" xfId="1" builtinId="8"/>
    <cellStyle name="Standard" xfId="0" builtinId="0"/>
    <cellStyle name="Standard 2" xfId="2" xr:uid="{00000000-0005-0000-0000-000002000000}"/>
    <cellStyle name="Standard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3.xml.rels><?xml version="1.0" encoding="UTF-8" standalone="yes"?>
<Relationships xmlns="http://schemas.openxmlformats.org/package/2006/relationships"><Relationship Id="rId1" Type="http://schemas.openxmlformats.org/officeDocument/2006/relationships/image" Target="../media/image4.png"/></Relationships>
</file>

<file path=xl/drawings/_rels/drawing24.xml.rels><?xml version="1.0" encoding="UTF-8" standalone="yes"?>
<Relationships xmlns="http://schemas.openxmlformats.org/package/2006/relationships"><Relationship Id="rId1" Type="http://schemas.openxmlformats.org/officeDocument/2006/relationships/image" Target="../media/image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4.png"/></Relationships>
</file>

<file path=xl/drawings/_rels/drawing27.xml.rels><?xml version="1.0" encoding="UTF-8" standalone="yes"?>
<Relationships xmlns="http://schemas.openxmlformats.org/package/2006/relationships"><Relationship Id="rId1" Type="http://schemas.openxmlformats.org/officeDocument/2006/relationships/image" Target="../media/image4.png"/></Relationships>
</file>

<file path=xl/drawings/_rels/drawing28.xml.rels><?xml version="1.0" encoding="UTF-8" standalone="yes"?>
<Relationships xmlns="http://schemas.openxmlformats.org/package/2006/relationships"><Relationship Id="rId1" Type="http://schemas.openxmlformats.org/officeDocument/2006/relationships/image" Target="../media/image4.png"/></Relationships>
</file>

<file path=xl/drawings/_rels/drawing29.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30.xml.rels><?xml version="1.0" encoding="UTF-8" standalone="yes"?>
<Relationships xmlns="http://schemas.openxmlformats.org/package/2006/relationships"><Relationship Id="rId1" Type="http://schemas.openxmlformats.org/officeDocument/2006/relationships/image" Target="../media/image4.png"/></Relationships>
</file>

<file path=xl/drawings/_rels/drawing31.xml.rels><?xml version="1.0" encoding="UTF-8" standalone="yes"?>
<Relationships xmlns="http://schemas.openxmlformats.org/package/2006/relationships"><Relationship Id="rId1" Type="http://schemas.openxmlformats.org/officeDocument/2006/relationships/image" Target="../media/image4.png"/></Relationships>
</file>

<file path=xl/drawings/_rels/drawing3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3.xml.rels><?xml version="1.0" encoding="UTF-8" standalone="yes"?>
<Relationships xmlns="http://schemas.openxmlformats.org/package/2006/relationships"><Relationship Id="rId1" Type="http://schemas.openxmlformats.org/officeDocument/2006/relationships/image" Target="../media/image4.png"/></Relationships>
</file>

<file path=xl/drawings/_rels/drawing34.xml.rels><?xml version="1.0" encoding="UTF-8" standalone="yes"?>
<Relationships xmlns="http://schemas.openxmlformats.org/package/2006/relationships"><Relationship Id="rId1" Type="http://schemas.openxmlformats.org/officeDocument/2006/relationships/image" Target="../media/image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4.png"/></Relationships>
</file>

<file path=xl/drawings/_rels/drawing37.xml.rels><?xml version="1.0" encoding="UTF-8" standalone="yes"?>
<Relationships xmlns="http://schemas.openxmlformats.org/package/2006/relationships"><Relationship Id="rId1" Type="http://schemas.openxmlformats.org/officeDocument/2006/relationships/image" Target="../media/image4.png"/></Relationships>
</file>

<file path=xl/drawings/_rels/drawing38.xml.rels><?xml version="1.0" encoding="UTF-8" standalone="yes"?>
<Relationships xmlns="http://schemas.openxmlformats.org/package/2006/relationships"><Relationship Id="rId1" Type="http://schemas.openxmlformats.org/officeDocument/2006/relationships/image" Target="../media/image4.png"/></Relationships>
</file>

<file path=xl/drawings/_rels/drawing39.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4.png"/></Relationships>
</file>

<file path=xl/drawings/_rels/drawing41.xml.rels><?xml version="1.0" encoding="UTF-8" standalone="yes"?>
<Relationships xmlns="http://schemas.openxmlformats.org/package/2006/relationships"><Relationship Id="rId1" Type="http://schemas.openxmlformats.org/officeDocument/2006/relationships/image" Target="../media/image4.png"/></Relationships>
</file>

<file path=xl/drawings/_rels/drawing42.xml.rels><?xml version="1.0" encoding="UTF-8" standalone="yes"?>
<Relationships xmlns="http://schemas.openxmlformats.org/package/2006/relationships"><Relationship Id="rId1" Type="http://schemas.openxmlformats.org/officeDocument/2006/relationships/image" Target="../media/image4.png"/></Relationships>
</file>

<file path=xl/drawings/_rels/drawing4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4.xml.rels><?xml version="1.0" encoding="UTF-8" standalone="yes"?>
<Relationships xmlns="http://schemas.openxmlformats.org/package/2006/relationships"><Relationship Id="rId1" Type="http://schemas.openxmlformats.org/officeDocument/2006/relationships/image" Target="../media/image4.png"/></Relationships>
</file>

<file path=xl/drawings/_rels/drawing45.xml.rels><?xml version="1.0" encoding="UTF-8" standalone="yes"?>
<Relationships xmlns="http://schemas.openxmlformats.org/package/2006/relationships"><Relationship Id="rId1" Type="http://schemas.openxmlformats.org/officeDocument/2006/relationships/image" Target="../media/image4.png"/></Relationships>
</file>

<file path=xl/drawings/_rels/drawing46.xml.rels><?xml version="1.0" encoding="UTF-8" standalone="yes"?>
<Relationships xmlns="http://schemas.openxmlformats.org/package/2006/relationships"><Relationship Id="rId1" Type="http://schemas.openxmlformats.org/officeDocument/2006/relationships/image" Target="../media/image4.png"/></Relationships>
</file>

<file path=xl/drawings/_rels/drawing47.xml.rels><?xml version="1.0" encoding="UTF-8" standalone="yes"?>
<Relationships xmlns="http://schemas.openxmlformats.org/package/2006/relationships"><Relationship Id="rId1" Type="http://schemas.openxmlformats.org/officeDocument/2006/relationships/image" Target="../media/image4.png"/></Relationships>
</file>

<file path=xl/drawings/_rels/drawing48.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8</xdr:col>
      <xdr:colOff>0</xdr:colOff>
      <xdr:row>12</xdr:row>
      <xdr:rowOff>38100</xdr:rowOff>
    </xdr:from>
    <xdr:to>
      <xdr:col>10</xdr:col>
      <xdr:colOff>76200</xdr:colOff>
      <xdr:row>15</xdr:row>
      <xdr:rowOff>123825</xdr:rowOff>
    </xdr:to>
    <xdr:sp macro="" textlink="">
      <xdr:nvSpPr>
        <xdr:cNvPr id="17" name="Text Box 18">
          <a:extLst>
            <a:ext uri="{FF2B5EF4-FFF2-40B4-BE49-F238E27FC236}">
              <a16:creationId xmlns:a16="http://schemas.microsoft.com/office/drawing/2014/main" id="{00000000-0008-0000-0000-000011000000}"/>
            </a:ext>
          </a:extLst>
        </xdr:cNvPr>
        <xdr:cNvSpPr txBox="1">
          <a:spLocks noChangeArrowheads="1"/>
        </xdr:cNvSpPr>
      </xdr:nvSpPr>
      <xdr:spPr bwMode="auto">
        <a:xfrm>
          <a:off x="6096000" y="1819275"/>
          <a:ext cx="1600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nSpc>
              <a:spcPct val="120000"/>
            </a:lnSpc>
            <a:spcAft>
              <a:spcPts val="0"/>
            </a:spcAft>
          </a:pPr>
          <a:r>
            <a:rPr lang="de-DE" sz="3000">
              <a:solidFill>
                <a:srgbClr val="FFFFFF"/>
              </a:solidFill>
              <a:effectLst/>
              <a:latin typeface="Agfa Rotis Semisans Light" panose="02000606050000020004" pitchFamily="2" charset="0"/>
              <a:ea typeface="Times New Roman" panose="02020603050405020304" pitchFamily="18" charset="0"/>
              <a:cs typeface="Agfa Rotis Semisans Light" panose="02000606050000020004" pitchFamily="2" charset="0"/>
            </a:rPr>
            <a:t>##/2020</a:t>
          </a:r>
          <a:endParaRPr lang="de-DE" sz="1200">
            <a:solidFill>
              <a:srgbClr val="000000"/>
            </a:solidFill>
            <a:effectLst/>
            <a:latin typeface="Times  Roman"/>
            <a:ea typeface="Times New Roman" panose="02020603050405020304" pitchFamily="18" charset="0"/>
            <a:cs typeface="Times  Roman"/>
          </a:endParaRPr>
        </a:p>
        <a:p>
          <a:pPr>
            <a:spcAft>
              <a:spcPts val="0"/>
            </a:spcAft>
          </a:pPr>
          <a:r>
            <a:rPr lang="de-DE" sz="3000" b="1">
              <a:solidFill>
                <a:srgbClr val="003F7D"/>
              </a:solidFill>
              <a:effectLst/>
              <a:latin typeface="Agfa Rotis Semisans" panose="02000606060000020004" pitchFamily="2" charset="0"/>
              <a:ea typeface="Times New Roman" panose="02020603050405020304" pitchFamily="18" charset="0"/>
              <a:cs typeface="Times New Roman" panose="02020603050405020304" pitchFamily="18" charset="0"/>
            </a:rPr>
            <a:t> </a:t>
          </a:r>
        </a:p>
      </xdr:txBody>
    </xdr:sp>
    <xdr:clientData/>
  </xdr:twoCellAnchor>
  <xdr:twoCellAnchor>
    <xdr:from>
      <xdr:col>0</xdr:col>
      <xdr:colOff>0</xdr:colOff>
      <xdr:row>1</xdr:row>
      <xdr:rowOff>0</xdr:rowOff>
    </xdr:from>
    <xdr:to>
      <xdr:col>9</xdr:col>
      <xdr:colOff>701040</xdr:colOff>
      <xdr:row>49</xdr:row>
      <xdr:rowOff>2540</xdr:rowOff>
    </xdr:to>
    <xdr:grpSp>
      <xdr:nvGrpSpPr>
        <xdr:cNvPr id="19" name="Gruppieren 18">
          <a:extLst>
            <a:ext uri="{FF2B5EF4-FFF2-40B4-BE49-F238E27FC236}">
              <a16:creationId xmlns:a16="http://schemas.microsoft.com/office/drawing/2014/main" id="{00000000-0008-0000-0000-000013000000}"/>
            </a:ext>
          </a:extLst>
        </xdr:cNvPr>
        <xdr:cNvGrpSpPr/>
      </xdr:nvGrpSpPr>
      <xdr:grpSpPr>
        <a:xfrm>
          <a:off x="0" y="166688"/>
          <a:ext cx="7773353" cy="10301446"/>
          <a:chOff x="0" y="0"/>
          <a:chExt cx="7559674" cy="10128103"/>
        </a:xfrm>
      </xdr:grpSpPr>
      <xdr:grpSp>
        <xdr:nvGrpSpPr>
          <xdr:cNvPr id="20" name="Gruppieren 19">
            <a:extLst>
              <a:ext uri="{FF2B5EF4-FFF2-40B4-BE49-F238E27FC236}">
                <a16:creationId xmlns:a16="http://schemas.microsoft.com/office/drawing/2014/main" id="{00000000-0008-0000-0000-000014000000}"/>
              </a:ext>
            </a:extLst>
          </xdr:cNvPr>
          <xdr:cNvGrpSpPr/>
        </xdr:nvGrpSpPr>
        <xdr:grpSpPr>
          <a:xfrm>
            <a:off x="0" y="0"/>
            <a:ext cx="7559674" cy="10128103"/>
            <a:chOff x="0" y="0"/>
            <a:chExt cx="7559674" cy="10128125"/>
          </a:xfrm>
        </xdr:grpSpPr>
        <xdr:pic>
          <xdr:nvPicPr>
            <xdr:cNvPr id="22" name="Grafik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478188"/>
              <a:ext cx="7559674" cy="5649937"/>
            </a:xfrm>
            <a:prstGeom prst="rect">
              <a:avLst/>
            </a:prstGeom>
          </xdr:spPr>
        </xdr:pic>
        <xdr:grpSp>
          <xdr:nvGrpSpPr>
            <xdr:cNvPr id="23" name="Gruppieren 22">
              <a:extLst>
                <a:ext uri="{FF2B5EF4-FFF2-40B4-BE49-F238E27FC236}">
                  <a16:creationId xmlns:a16="http://schemas.microsoft.com/office/drawing/2014/main" id="{00000000-0008-0000-0000-000017000000}"/>
                </a:ext>
              </a:extLst>
            </xdr:cNvPr>
            <xdr:cNvGrpSpPr/>
          </xdr:nvGrpSpPr>
          <xdr:grpSpPr>
            <a:xfrm>
              <a:off x="677714" y="0"/>
              <a:ext cx="6192000" cy="4672428"/>
              <a:chOff x="-47500" y="0"/>
              <a:chExt cx="6192000" cy="4672428"/>
            </a:xfrm>
          </xdr:grpSpPr>
          <xdr:sp macro="" textlink="">
            <xdr:nvSpPr>
              <xdr:cNvPr id="24" name="Textfeld 2">
                <a:extLst>
                  <a:ext uri="{FF2B5EF4-FFF2-40B4-BE49-F238E27FC236}">
                    <a16:creationId xmlns:a16="http://schemas.microsoft.com/office/drawing/2014/main" id="{00000000-0008-0000-0000-000018000000}"/>
                  </a:ext>
                </a:extLst>
              </xdr:cNvPr>
              <xdr:cNvSpPr txBox="1"/>
            </xdr:nvSpPr>
            <xdr:spPr>
              <a:xfrm>
                <a:off x="-47500" y="1308538"/>
                <a:ext cx="6192000" cy="532800"/>
              </a:xfrm>
              <a:prstGeom prst="rect">
                <a:avLst/>
              </a:prstGeom>
              <a:solidFill>
                <a:schemeClr val="lt1"/>
              </a:solidFill>
              <a:ln w="6350">
                <a:noFill/>
              </a:ln>
            </xdr:spPr>
            <xdr:txBody>
              <a:bodyPr rot="0" spcFirstLastPara="0" vert="horz" wrap="square" lIns="0" tIns="0" rIns="0" bIns="0" numCol="1" spcCol="0" rtlCol="0" fromWordArt="0" anchor="b" anchorCtr="0" forceAA="0" compatLnSpc="1">
                <a:prstTxWarp prst="textNoShape">
                  <a:avLst/>
                </a:prstTxWarp>
                <a:noAutofit/>
              </a:bodyPr>
              <a:lstStyle/>
              <a:p>
                <a:pPr>
                  <a:lnSpc>
                    <a:spcPts val="5000"/>
                  </a:lnSpc>
                  <a:spcAft>
                    <a:spcPts val="0"/>
                  </a:spcAft>
                </a:pPr>
                <a:r>
                  <a:rPr lang="de-DE" sz="4500" cap="all" spc="-30">
                    <a:solidFill>
                      <a:srgbClr val="003F7D"/>
                    </a:solidFill>
                    <a:effectLst/>
                    <a:latin typeface="Source Sans Pro Light" panose="020B0403030403020204" pitchFamily="34" charset="0"/>
                    <a:ea typeface="Calibri" panose="020F0502020204030204" pitchFamily="34" charset="0"/>
                    <a:cs typeface="Times New Roman" panose="02020603050405020304" pitchFamily="18" charset="0"/>
                  </a:rPr>
                  <a:t>FDZ-DATENREPORT</a:t>
                </a:r>
              </a:p>
            </xdr:txBody>
          </xdr:sp>
          <xdr:pic>
            <xdr:nvPicPr>
              <xdr:cNvPr id="25" name="Grafik 24" descr="Logo des Forschungsdatenzentrum der Bundesagentur für Arbeit im Institut für Arbeitsmarkt- und Berufsforschung">
                <a:extLst>
                  <a:ext uri="{FF2B5EF4-FFF2-40B4-BE49-F238E27FC236}">
                    <a16:creationId xmlns:a16="http://schemas.microsoft.com/office/drawing/2014/main" id="{00000000-0008-0000-0000-000019000000}"/>
                  </a:ext>
                </a:extLst>
              </xdr:cNvPr>
              <xdr:cNvPicPr preferRelativeResize="0">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874" y="0"/>
                <a:ext cx="2365200" cy="672728"/>
              </a:xfrm>
              <a:prstGeom prst="rect">
                <a:avLst/>
              </a:prstGeom>
            </xdr:spPr>
          </xdr:pic>
          <xdr:cxnSp macro="">
            <xdr:nvCxnSpPr>
              <xdr:cNvPr id="26" name="Gerader Verbinder 25" descr="Schmuckbild">
                <a:extLst>
                  <a:ext uri="{FF2B5EF4-FFF2-40B4-BE49-F238E27FC236}">
                    <a16:creationId xmlns:a16="http://schemas.microsoft.com/office/drawing/2014/main" id="{00000000-0008-0000-0000-00001A000000}"/>
                  </a:ext>
                </a:extLst>
              </xdr:cNvPr>
              <xdr:cNvCxnSpPr/>
            </xdr:nvCxnSpPr>
            <xdr:spPr>
              <a:xfrm>
                <a:off x="0" y="2364828"/>
                <a:ext cx="6120000" cy="0"/>
              </a:xfrm>
              <a:prstGeom prst="line">
                <a:avLst/>
              </a:prstGeom>
              <a:ln w="12700" cap="rnd">
                <a:solidFill>
                  <a:srgbClr val="003F7D"/>
                </a:solidFill>
              </a:ln>
            </xdr:spPr>
            <xdr:style>
              <a:lnRef idx="1">
                <a:schemeClr val="accent1"/>
              </a:lnRef>
              <a:fillRef idx="0">
                <a:schemeClr val="accent1"/>
              </a:fillRef>
              <a:effectRef idx="0">
                <a:schemeClr val="accent1"/>
              </a:effectRef>
              <a:fontRef idx="minor">
                <a:schemeClr val="tx1"/>
              </a:fontRef>
            </xdr:style>
          </xdr:cxnSp>
          <xdr:sp macro="" textlink="">
            <xdr:nvSpPr>
              <xdr:cNvPr id="27" name="Textfeld 8">
                <a:extLst>
                  <a:ext uri="{FF2B5EF4-FFF2-40B4-BE49-F238E27FC236}">
                    <a16:creationId xmlns:a16="http://schemas.microsoft.com/office/drawing/2014/main" id="{00000000-0008-0000-0000-00001B000000}"/>
                  </a:ext>
                </a:extLst>
              </xdr:cNvPr>
              <xdr:cNvSpPr txBox="1"/>
            </xdr:nvSpPr>
            <xdr:spPr>
              <a:xfrm>
                <a:off x="0" y="1986455"/>
                <a:ext cx="6076800" cy="205200"/>
              </a:xfrm>
              <a:prstGeom prst="rect">
                <a:avLst/>
              </a:prstGeom>
              <a:solidFill>
                <a:schemeClr val="lt1"/>
              </a:solidFill>
              <a:ln w="6350">
                <a:noFill/>
              </a:ln>
            </xdr:spPr>
            <xdr:txBody>
              <a:bodyPr rot="0" spcFirstLastPara="0" vert="horz" wrap="square" lIns="0" tIns="0" rIns="0" bIns="0" numCol="1" spcCol="0" rtlCol="0" fromWordArt="0" anchor="t" anchorCtr="0" forceAA="0" compatLnSpc="1">
                <a:prstTxWarp prst="textNoShape">
                  <a:avLst/>
                </a:prstTxWarp>
                <a:noAutofit/>
              </a:bodyPr>
              <a:lstStyle/>
              <a:p>
                <a:pPr>
                  <a:lnSpc>
                    <a:spcPts val="1200"/>
                  </a:lnSpc>
                  <a:spcAft>
                    <a:spcPts val="800"/>
                  </a:spcAft>
                </a:pPr>
                <a:r>
                  <a:rPr lang="de-DE" sz="1000">
                    <a:solidFill>
                      <a:srgbClr val="003F7D"/>
                    </a:solidFill>
                    <a:effectLst/>
                    <a:latin typeface="Source Sans Pro" panose="020B0503030403020204" pitchFamily="34" charset="0"/>
                    <a:ea typeface="Calibri" panose="020F0502020204030204" pitchFamily="34" charset="0"/>
                    <a:cs typeface="Times New Roman" panose="02020603050405020304" pitchFamily="18" charset="0"/>
                  </a:rPr>
                  <a:t>Dokumentation zu Arbeitsmarktdaten</a:t>
                </a:r>
              </a:p>
            </xdr:txBody>
          </xdr:sp>
          <xdr:sp macro="" textlink="">
            <xdr:nvSpPr>
              <xdr:cNvPr id="28" name="Textfeld 9">
                <a:extLst>
                  <a:ext uri="{FF2B5EF4-FFF2-40B4-BE49-F238E27FC236}">
                    <a16:creationId xmlns:a16="http://schemas.microsoft.com/office/drawing/2014/main" id="{00000000-0008-0000-0000-00001C000000}"/>
                  </a:ext>
                </a:extLst>
              </xdr:cNvPr>
              <xdr:cNvSpPr txBox="1"/>
            </xdr:nvSpPr>
            <xdr:spPr>
              <a:xfrm>
                <a:off x="0" y="2822028"/>
                <a:ext cx="6120000" cy="1850400"/>
              </a:xfrm>
              <a:prstGeom prst="rect">
                <a:avLst/>
              </a:prstGeom>
              <a:noFill/>
              <a:ln w="6350">
                <a:noFill/>
              </a:ln>
            </xdr:spPr>
            <xdr:txBody>
              <a:bodyPr rot="0" spcFirstLastPara="0" vert="horz" wrap="square" lIns="0" tIns="0" rIns="0" bIns="0" numCol="1" spcCol="0" rtlCol="0" fromWordArt="0" anchor="t" anchorCtr="0" forceAA="0" compatLnSpc="1">
                <a:prstTxWarp prst="textNoShape">
                  <a:avLst/>
                </a:prstTxWarp>
                <a:noAutofit/>
              </a:bodyPr>
              <a:lstStyle/>
              <a:p>
                <a:pPr>
                  <a:lnSpc>
                    <a:spcPts val="2400"/>
                  </a:lnSpc>
                  <a:spcAft>
                    <a:spcPts val="800"/>
                  </a:spcAft>
                </a:pPr>
                <a:r>
                  <a:rPr lang="de-DE" sz="2000">
                    <a:solidFill>
                      <a:srgbClr val="003F7D"/>
                    </a:solidFill>
                    <a:effectLst/>
                    <a:latin typeface="Source Sans Pro Semibold" panose="020B0603030403020204" pitchFamily="34" charset="0"/>
                    <a:ea typeface="Calibri" panose="020F0502020204030204" pitchFamily="34" charset="0"/>
                    <a:cs typeface="Times New Roman" panose="02020603050405020304" pitchFamily="18" charset="0"/>
                  </a:rPr>
                  <a:t>10|2025 DE</a:t>
                </a:r>
                <a:r>
                  <a:rPr lang="de-DE" sz="2000">
                    <a:solidFill>
                      <a:srgbClr val="003F7D"/>
                    </a:solidFill>
                    <a:effectLst/>
                    <a:latin typeface="Source Sans Pro Light" panose="020B0403030403020204" pitchFamily="34" charset="0"/>
                    <a:ea typeface="Calibri" panose="020F0502020204030204" pitchFamily="34" charset="0"/>
                    <a:cs typeface="Times New Roman" panose="02020603050405020304" pitchFamily="18" charset="0"/>
                  </a:rPr>
                  <a:t>  Tabellen zum Codebuch und zur Dokumentation des Panel „Arbeitsmarkt und soziale Sicherung“ (PASS)</a:t>
                </a:r>
              </a:p>
              <a:p>
                <a:pPr>
                  <a:lnSpc>
                    <a:spcPts val="2400"/>
                  </a:lnSpc>
                  <a:spcAft>
                    <a:spcPts val="800"/>
                  </a:spcAft>
                </a:pPr>
                <a:r>
                  <a:rPr lang="de-DE" sz="2000">
                    <a:solidFill>
                      <a:srgbClr val="003F7D"/>
                    </a:solidFill>
                    <a:effectLst/>
                    <a:latin typeface="Source Sans Pro Light" panose="020B0403030403020204" pitchFamily="34" charset="0"/>
                    <a:ea typeface="Calibri" panose="020F0502020204030204" pitchFamily="34" charset="0"/>
                    <a:cs typeface="Times New Roman" panose="02020603050405020304" pitchFamily="18" charset="0"/>
                  </a:rPr>
                  <a:t>Welle 18</a:t>
                </a:r>
              </a:p>
              <a:p>
                <a:pPr>
                  <a:lnSpc>
                    <a:spcPts val="1600"/>
                  </a:lnSpc>
                  <a:spcBef>
                    <a:spcPts val="800"/>
                  </a:spcBef>
                  <a:spcAft>
                    <a:spcPts val="0"/>
                  </a:spcAft>
                </a:pPr>
                <a:r>
                  <a:rPr lang="de-DE" sz="1100">
                    <a:solidFill>
                      <a:srgbClr val="003F7D"/>
                    </a:solidFill>
                    <a:effectLst/>
                    <a:latin typeface="Source Sans Pro" panose="020B0503030403020204" pitchFamily="34" charset="0"/>
                    <a:ea typeface="Calibri" panose="020F0502020204030204" pitchFamily="34" charset="0"/>
                    <a:cs typeface="Times New Roman" panose="02020603050405020304" pitchFamily="18" charset="0"/>
                  </a:rPr>
                  <a:t>Fritz Anker et al. </a:t>
                </a:r>
                <a:endParaRPr lang="de-DE" sz="1050">
                  <a:effectLst/>
                  <a:latin typeface="Source Sans Pro" panose="020B0503030403020204" pitchFamily="34" charset="0"/>
                  <a:ea typeface="Calibri" panose="020F0502020204030204" pitchFamily="34" charset="0"/>
                  <a:cs typeface="Times New Roman" panose="02020603050405020304" pitchFamily="18" charset="0"/>
                </a:endParaRPr>
              </a:p>
            </xdr:txBody>
          </xdr:sp>
        </xdr:grpSp>
      </xdr:grpSp>
      <xdr:pic>
        <xdr:nvPicPr>
          <xdr:cNvPr id="21" name="Grafik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5910" y="9171296"/>
            <a:ext cx="2775585" cy="442595"/>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1752601</xdr:colOff>
      <xdr:row>0</xdr:row>
      <xdr:rowOff>57150</xdr:rowOff>
    </xdr:from>
    <xdr:to>
      <xdr:col>5</xdr:col>
      <xdr:colOff>134485</xdr:colOff>
      <xdr:row>4</xdr:row>
      <xdr:rowOff>131445</xdr:rowOff>
    </xdr:to>
    <xdr:pic>
      <xdr:nvPicPr>
        <xdr:cNvPr id="3" name="Grafik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57801" y="57150"/>
          <a:ext cx="2332854" cy="7334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104776</xdr:colOff>
      <xdr:row>0</xdr:row>
      <xdr:rowOff>47625</xdr:rowOff>
    </xdr:from>
    <xdr:to>
      <xdr:col>13</xdr:col>
      <xdr:colOff>205741</xdr:colOff>
      <xdr:row>4</xdr:row>
      <xdr:rowOff>133325</xdr:rowOff>
    </xdr:to>
    <xdr:pic>
      <xdr:nvPicPr>
        <xdr:cNvPr id="3" name="Grafik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63701" y="47625"/>
          <a:ext cx="2381250" cy="74864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409575</xdr:colOff>
      <xdr:row>1</xdr:row>
      <xdr:rowOff>19050</xdr:rowOff>
    </xdr:from>
    <xdr:to>
      <xdr:col>10</xdr:col>
      <xdr:colOff>13855</xdr:colOff>
      <xdr:row>5</xdr:row>
      <xdr:rowOff>76200</xdr:rowOff>
    </xdr:to>
    <xdr:pic>
      <xdr:nvPicPr>
        <xdr:cNvPr id="2" name="Grafik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72850" y="180975"/>
          <a:ext cx="1890280" cy="7048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266700</xdr:colOff>
      <xdr:row>0</xdr:row>
      <xdr:rowOff>0</xdr:rowOff>
    </xdr:from>
    <xdr:to>
      <xdr:col>11</xdr:col>
      <xdr:colOff>501401</xdr:colOff>
      <xdr:row>4</xdr:row>
      <xdr:rowOff>144782</xdr:rowOff>
    </xdr:to>
    <xdr:pic>
      <xdr:nvPicPr>
        <xdr:cNvPr id="2" name="Grafik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19950" y="0"/>
          <a:ext cx="2520701" cy="79248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752476</xdr:colOff>
      <xdr:row>0</xdr:row>
      <xdr:rowOff>38100</xdr:rowOff>
    </xdr:from>
    <xdr:to>
      <xdr:col>15</xdr:col>
      <xdr:colOff>676276</xdr:colOff>
      <xdr:row>4</xdr:row>
      <xdr:rowOff>85138</xdr:rowOff>
    </xdr:to>
    <xdr:pic>
      <xdr:nvPicPr>
        <xdr:cNvPr id="3" name="Grafik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01776" y="38100"/>
          <a:ext cx="2209800" cy="69473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171451</xdr:colOff>
      <xdr:row>0</xdr:row>
      <xdr:rowOff>47625</xdr:rowOff>
    </xdr:from>
    <xdr:to>
      <xdr:col>11</xdr:col>
      <xdr:colOff>723901</xdr:colOff>
      <xdr:row>4</xdr:row>
      <xdr:rowOff>52739</xdr:rowOff>
    </xdr:to>
    <xdr:pic>
      <xdr:nvPicPr>
        <xdr:cNvPr id="3" name="Grafik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24726" y="47625"/>
          <a:ext cx="2076450" cy="65281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10</xdr:col>
      <xdr:colOff>647700</xdr:colOff>
      <xdr:row>0</xdr:row>
      <xdr:rowOff>66675</xdr:rowOff>
    </xdr:from>
    <xdr:to>
      <xdr:col>14</xdr:col>
      <xdr:colOff>120401</xdr:colOff>
      <xdr:row>5</xdr:row>
      <xdr:rowOff>49532</xdr:rowOff>
    </xdr:to>
    <xdr:pic>
      <xdr:nvPicPr>
        <xdr:cNvPr id="2" name="Grafik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10675" y="66675"/>
          <a:ext cx="2520701" cy="79248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104776</xdr:colOff>
      <xdr:row>0</xdr:row>
      <xdr:rowOff>57150</xdr:rowOff>
    </xdr:from>
    <xdr:to>
      <xdr:col>12</xdr:col>
      <xdr:colOff>66676</xdr:colOff>
      <xdr:row>4</xdr:row>
      <xdr:rowOff>116166</xdr:rowOff>
    </xdr:to>
    <xdr:pic>
      <xdr:nvPicPr>
        <xdr:cNvPr id="2" name="Grafik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20626" y="57150"/>
          <a:ext cx="2247900" cy="70671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742951</xdr:colOff>
      <xdr:row>0</xdr:row>
      <xdr:rowOff>38100</xdr:rowOff>
    </xdr:from>
    <xdr:to>
      <xdr:col>11</xdr:col>
      <xdr:colOff>704851</xdr:colOff>
      <xdr:row>4</xdr:row>
      <xdr:rowOff>97116</xdr:rowOff>
    </xdr:to>
    <xdr:pic>
      <xdr:nvPicPr>
        <xdr:cNvPr id="2" name="Grafik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53476" y="38100"/>
          <a:ext cx="2247900" cy="70671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11</xdr:col>
      <xdr:colOff>238125</xdr:colOff>
      <xdr:row>0</xdr:row>
      <xdr:rowOff>47625</xdr:rowOff>
    </xdr:from>
    <xdr:to>
      <xdr:col>14</xdr:col>
      <xdr:colOff>101351</xdr:colOff>
      <xdr:row>5</xdr:row>
      <xdr:rowOff>30482</xdr:rowOff>
    </xdr:to>
    <xdr:pic>
      <xdr:nvPicPr>
        <xdr:cNvPr id="2" name="Grafik 1">
          <a:extLst>
            <a:ext uri="{FF2B5EF4-FFF2-40B4-BE49-F238E27FC236}">
              <a16:creationId xmlns:a16="http://schemas.microsoft.com/office/drawing/2014/main" id="{6A701B17-D684-4C36-8FEE-FFDCAA217F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000" y="47625"/>
          <a:ext cx="2149226" cy="7924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13</xdr:row>
      <xdr:rowOff>38100</xdr:rowOff>
    </xdr:from>
    <xdr:to>
      <xdr:col>10</xdr:col>
      <xdr:colOff>76200</xdr:colOff>
      <xdr:row>18</xdr:row>
      <xdr:rowOff>119743</xdr:rowOff>
    </xdr:to>
    <xdr:sp macro="" textlink="">
      <xdr:nvSpPr>
        <xdr:cNvPr id="5" name="Text Box 18">
          <a:extLst>
            <a:ext uri="{FF2B5EF4-FFF2-40B4-BE49-F238E27FC236}">
              <a16:creationId xmlns:a16="http://schemas.microsoft.com/office/drawing/2014/main" id="{00000000-0008-0000-0100-000005000000}"/>
            </a:ext>
          </a:extLst>
        </xdr:cNvPr>
        <xdr:cNvSpPr txBox="1">
          <a:spLocks noChangeArrowheads="1"/>
        </xdr:cNvSpPr>
      </xdr:nvSpPr>
      <xdr:spPr bwMode="auto">
        <a:xfrm>
          <a:off x="6096000" y="4454525"/>
          <a:ext cx="1600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nSpc>
              <a:spcPct val="120000"/>
            </a:lnSpc>
            <a:spcAft>
              <a:spcPts val="0"/>
            </a:spcAft>
          </a:pPr>
          <a:r>
            <a:rPr lang="de-DE" sz="3000">
              <a:solidFill>
                <a:srgbClr val="FFFFFF"/>
              </a:solidFill>
              <a:effectLst/>
              <a:latin typeface="Agfa Rotis Semisans Light" panose="02000606050000020004" pitchFamily="2" charset="0"/>
              <a:ea typeface="Times New Roman" panose="02020603050405020304" pitchFamily="18" charset="0"/>
              <a:cs typeface="Agfa Rotis Semisans Light" panose="02000606050000020004" pitchFamily="2" charset="0"/>
            </a:rPr>
            <a:t>01/2009</a:t>
          </a:r>
          <a:endParaRPr lang="de-DE" sz="1200">
            <a:solidFill>
              <a:srgbClr val="000000"/>
            </a:solidFill>
            <a:effectLst/>
            <a:latin typeface="Times  Roman"/>
            <a:ea typeface="Times New Roman" panose="02020603050405020304" pitchFamily="18" charset="0"/>
            <a:cs typeface="Times  Roman"/>
          </a:endParaRPr>
        </a:p>
        <a:p>
          <a:pPr>
            <a:spcAft>
              <a:spcPts val="0"/>
            </a:spcAft>
          </a:pPr>
          <a:r>
            <a:rPr lang="de-DE" sz="3000" b="1">
              <a:solidFill>
                <a:srgbClr val="003F7D"/>
              </a:solidFill>
              <a:effectLst/>
              <a:latin typeface="Agfa Rotis Semisans" panose="02000606060000020004" pitchFamily="2" charset="0"/>
              <a:ea typeface="Times New Roman" panose="02020603050405020304" pitchFamily="18" charset="0"/>
              <a:cs typeface="Times New Roman" panose="02020603050405020304" pitchFamily="18" charset="0"/>
            </a:rPr>
            <a:t> </a:t>
          </a:r>
        </a:p>
      </xdr:txBody>
    </xdr:sp>
    <xdr:clientData/>
  </xdr:twoCellAnchor>
  <xdr:oneCellAnchor>
    <xdr:from>
      <xdr:col>1</xdr:col>
      <xdr:colOff>0</xdr:colOff>
      <xdr:row>30</xdr:row>
      <xdr:rowOff>38100</xdr:rowOff>
    </xdr:from>
    <xdr:ext cx="1711622" cy="691023"/>
    <xdr:sp macro="" textlink="">
      <xdr:nvSpPr>
        <xdr:cNvPr id="2051" name="Textfeld 2">
          <a:extLst>
            <a:ext uri="{FF2B5EF4-FFF2-40B4-BE49-F238E27FC236}">
              <a16:creationId xmlns:a16="http://schemas.microsoft.com/office/drawing/2014/main" id="{00000000-0008-0000-0100-000003080000}"/>
            </a:ext>
          </a:extLst>
        </xdr:cNvPr>
        <xdr:cNvSpPr txBox="1">
          <a:spLocks noChangeArrowheads="1"/>
        </xdr:cNvSpPr>
      </xdr:nvSpPr>
      <xdr:spPr bwMode="auto">
        <a:xfrm>
          <a:off x="762000" y="7858125"/>
          <a:ext cx="1711622" cy="69102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de-DE" sz="1050" b="0" i="0" u="none" strike="noStrike" baseline="0">
              <a:solidFill>
                <a:srgbClr val="003F7D"/>
              </a:solidFill>
              <a:latin typeface="Source Sans Pro Semibold"/>
              <a:ea typeface="Source Sans Pro Semibold"/>
            </a:rPr>
            <a:t>Rückfragen zum Inhalt</a:t>
          </a:r>
          <a:endParaRPr lang="de-DE" sz="1050" b="0" i="0" u="none" strike="noStrike" baseline="0">
            <a:solidFill>
              <a:srgbClr val="000000"/>
            </a:solidFill>
            <a:latin typeface="Source Sans Pro"/>
            <a:ea typeface="Source Sans Pro"/>
          </a:endParaRPr>
        </a:p>
        <a:p>
          <a:r>
            <a:rPr lang="de-DE" sz="1100" b="0" i="0" u="none" strike="noStrike" baseline="0">
              <a:latin typeface="+mn-lt"/>
              <a:ea typeface="+mn-ea"/>
              <a:cs typeface="+mn-cs"/>
            </a:rPr>
            <a:t>Jonas Beste</a:t>
          </a:r>
        </a:p>
        <a:p>
          <a:r>
            <a:rPr lang="de-DE" sz="1100" b="0" i="0" u="none" strike="noStrike" baseline="0">
              <a:latin typeface="+mn-lt"/>
              <a:ea typeface="+mn-ea"/>
              <a:cs typeface="+mn-cs"/>
            </a:rPr>
            <a:t>Telefon +49 (0) 911/179-2279</a:t>
          </a:r>
        </a:p>
        <a:p>
          <a:r>
            <a:rPr lang="de-DE" sz="1100" b="0" i="0" u="none" strike="noStrike" baseline="0">
              <a:latin typeface="+mn-lt"/>
              <a:ea typeface="+mn-ea"/>
              <a:cs typeface="+mn-cs"/>
            </a:rPr>
            <a:t>E-Mail Jonas.Beste@iab.de</a:t>
          </a:r>
          <a:endParaRPr lang="de-DE" sz="1050" b="0" i="0" u="none" strike="noStrike" baseline="0">
            <a:solidFill>
              <a:srgbClr val="000000"/>
            </a:solidFill>
            <a:latin typeface="Source Sans Pro"/>
            <a:ea typeface="Source Sans Pro"/>
          </a:endParaRPr>
        </a:p>
      </xdr:txBody>
    </xdr:sp>
    <xdr:clientData/>
  </xdr:oneCellAnchor>
</xdr:wsDr>
</file>

<file path=xl/drawings/drawing20.xml><?xml version="1.0" encoding="utf-8"?>
<xdr:wsDr xmlns:xdr="http://schemas.openxmlformats.org/drawingml/2006/spreadsheetDrawing" xmlns:a="http://schemas.openxmlformats.org/drawingml/2006/main">
  <xdr:twoCellAnchor editAs="oneCell">
    <xdr:from>
      <xdr:col>8</xdr:col>
      <xdr:colOff>742951</xdr:colOff>
      <xdr:row>0</xdr:row>
      <xdr:rowOff>38100</xdr:rowOff>
    </xdr:from>
    <xdr:to>
      <xdr:col>11</xdr:col>
      <xdr:colOff>704851</xdr:colOff>
      <xdr:row>4</xdr:row>
      <xdr:rowOff>97116</xdr:rowOff>
    </xdr:to>
    <xdr:pic>
      <xdr:nvPicPr>
        <xdr:cNvPr id="2" name="Grafik 1">
          <a:extLst>
            <a:ext uri="{FF2B5EF4-FFF2-40B4-BE49-F238E27FC236}">
              <a16:creationId xmlns:a16="http://schemas.microsoft.com/office/drawing/2014/main" id="{ECAB3081-D157-4E23-A4FD-FFB8CCDFA2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48726" y="38100"/>
          <a:ext cx="2247900" cy="70671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11</xdr:col>
      <xdr:colOff>238125</xdr:colOff>
      <xdr:row>0</xdr:row>
      <xdr:rowOff>47625</xdr:rowOff>
    </xdr:from>
    <xdr:to>
      <xdr:col>14</xdr:col>
      <xdr:colOff>101351</xdr:colOff>
      <xdr:row>5</xdr:row>
      <xdr:rowOff>30482</xdr:rowOff>
    </xdr:to>
    <xdr:pic>
      <xdr:nvPicPr>
        <xdr:cNvPr id="2" name="Grafik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35025" y="47625"/>
          <a:ext cx="2149226" cy="79248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13</xdr:col>
      <xdr:colOff>342900</xdr:colOff>
      <xdr:row>0</xdr:row>
      <xdr:rowOff>38100</xdr:rowOff>
    </xdr:from>
    <xdr:to>
      <xdr:col>16</xdr:col>
      <xdr:colOff>47625</xdr:colOff>
      <xdr:row>4</xdr:row>
      <xdr:rowOff>16263</xdr:rowOff>
    </xdr:to>
    <xdr:pic>
      <xdr:nvPicPr>
        <xdr:cNvPr id="3" name="Grafik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77650" y="38100"/>
          <a:ext cx="1990725" cy="62586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7</xdr:col>
      <xdr:colOff>714376</xdr:colOff>
      <xdr:row>0</xdr:row>
      <xdr:rowOff>66675</xdr:rowOff>
    </xdr:from>
    <xdr:to>
      <xdr:col>10</xdr:col>
      <xdr:colOff>730934</xdr:colOff>
      <xdr:row>4</xdr:row>
      <xdr:rowOff>142875</xdr:rowOff>
    </xdr:to>
    <xdr:pic>
      <xdr:nvPicPr>
        <xdr:cNvPr id="3" name="Grafik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20526" y="66675"/>
          <a:ext cx="2302558" cy="7239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581025</xdr:colOff>
      <xdr:row>0</xdr:row>
      <xdr:rowOff>76200</xdr:rowOff>
    </xdr:from>
    <xdr:to>
      <xdr:col>10</xdr:col>
      <xdr:colOff>53726</xdr:colOff>
      <xdr:row>5</xdr:row>
      <xdr:rowOff>59057</xdr:rowOff>
    </xdr:to>
    <xdr:pic>
      <xdr:nvPicPr>
        <xdr:cNvPr id="3" name="Grafik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34175" y="76200"/>
          <a:ext cx="2520701" cy="79248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6</xdr:col>
      <xdr:colOff>714375</xdr:colOff>
      <xdr:row>0</xdr:row>
      <xdr:rowOff>28575</xdr:rowOff>
    </xdr:from>
    <xdr:to>
      <xdr:col>10</xdr:col>
      <xdr:colOff>187076</xdr:colOff>
      <xdr:row>5</xdr:row>
      <xdr:rowOff>11432</xdr:rowOff>
    </xdr:to>
    <xdr:pic>
      <xdr:nvPicPr>
        <xdr:cNvPr id="3" name="Grafik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82450" y="28575"/>
          <a:ext cx="2520701" cy="792482"/>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8</xdr:col>
      <xdr:colOff>561975</xdr:colOff>
      <xdr:row>0</xdr:row>
      <xdr:rowOff>123825</xdr:rowOff>
    </xdr:from>
    <xdr:to>
      <xdr:col>12</xdr:col>
      <xdr:colOff>34676</xdr:colOff>
      <xdr:row>5</xdr:row>
      <xdr:rowOff>106682</xdr:rowOff>
    </xdr:to>
    <xdr:pic>
      <xdr:nvPicPr>
        <xdr:cNvPr id="3" name="Grafik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63000" y="123825"/>
          <a:ext cx="2520701" cy="792482"/>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9</xdr:col>
      <xdr:colOff>9526</xdr:colOff>
      <xdr:row>0</xdr:row>
      <xdr:rowOff>0</xdr:rowOff>
    </xdr:from>
    <xdr:to>
      <xdr:col>12</xdr:col>
      <xdr:colOff>26084</xdr:colOff>
      <xdr:row>4</xdr:row>
      <xdr:rowOff>38100</xdr:rowOff>
    </xdr:to>
    <xdr:pic>
      <xdr:nvPicPr>
        <xdr:cNvPr id="3" name="Grafik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06726" y="0"/>
          <a:ext cx="2302558" cy="7239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10</xdr:col>
      <xdr:colOff>638175</xdr:colOff>
      <xdr:row>0</xdr:row>
      <xdr:rowOff>19050</xdr:rowOff>
    </xdr:from>
    <xdr:to>
      <xdr:col>14</xdr:col>
      <xdr:colOff>110876</xdr:colOff>
      <xdr:row>5</xdr:row>
      <xdr:rowOff>1907</xdr:rowOff>
    </xdr:to>
    <xdr:pic>
      <xdr:nvPicPr>
        <xdr:cNvPr id="3" name="Grafik 2">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20200" y="19050"/>
          <a:ext cx="2520701" cy="792482"/>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7</xdr:col>
      <xdr:colOff>19050</xdr:colOff>
      <xdr:row>0</xdr:row>
      <xdr:rowOff>9525</xdr:rowOff>
    </xdr:from>
    <xdr:to>
      <xdr:col>10</xdr:col>
      <xdr:colOff>253751</xdr:colOff>
      <xdr:row>4</xdr:row>
      <xdr:rowOff>154307</xdr:rowOff>
    </xdr:to>
    <xdr:pic>
      <xdr:nvPicPr>
        <xdr:cNvPr id="3" name="Grafik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20600" y="9525"/>
          <a:ext cx="2520701" cy="7924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152400</xdr:colOff>
      <xdr:row>0</xdr:row>
      <xdr:rowOff>104774</xdr:rowOff>
    </xdr:from>
    <xdr:to>
      <xdr:col>14</xdr:col>
      <xdr:colOff>684003</xdr:colOff>
      <xdr:row>5</xdr:row>
      <xdr:rowOff>47624</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4400" y="104774"/>
          <a:ext cx="2817603" cy="88582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7</xdr:col>
      <xdr:colOff>752475</xdr:colOff>
      <xdr:row>0</xdr:row>
      <xdr:rowOff>38100</xdr:rowOff>
    </xdr:from>
    <xdr:to>
      <xdr:col>11</xdr:col>
      <xdr:colOff>225176</xdr:colOff>
      <xdr:row>5</xdr:row>
      <xdr:rowOff>20957</xdr:rowOff>
    </xdr:to>
    <xdr:pic>
      <xdr:nvPicPr>
        <xdr:cNvPr id="3" name="Grafik 2">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82050" y="38100"/>
          <a:ext cx="2520701" cy="792482"/>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6</xdr:col>
      <xdr:colOff>742950</xdr:colOff>
      <xdr:row>0</xdr:row>
      <xdr:rowOff>0</xdr:rowOff>
    </xdr:from>
    <xdr:to>
      <xdr:col>10</xdr:col>
      <xdr:colOff>215651</xdr:colOff>
      <xdr:row>4</xdr:row>
      <xdr:rowOff>144782</xdr:rowOff>
    </xdr:to>
    <xdr:pic>
      <xdr:nvPicPr>
        <xdr:cNvPr id="3" name="Grafik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15750" y="0"/>
          <a:ext cx="2520701" cy="792482"/>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742950</xdr:colOff>
      <xdr:row>0</xdr:row>
      <xdr:rowOff>76200</xdr:rowOff>
    </xdr:from>
    <xdr:to>
      <xdr:col>13</xdr:col>
      <xdr:colOff>215651</xdr:colOff>
      <xdr:row>5</xdr:row>
      <xdr:rowOff>59057</xdr:rowOff>
    </xdr:to>
    <xdr:pic>
      <xdr:nvPicPr>
        <xdr:cNvPr id="3" name="Grafik 2">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82025" y="76200"/>
          <a:ext cx="2520701" cy="792482"/>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6</xdr:col>
      <xdr:colOff>161925</xdr:colOff>
      <xdr:row>0</xdr:row>
      <xdr:rowOff>57150</xdr:rowOff>
    </xdr:from>
    <xdr:to>
      <xdr:col>9</xdr:col>
      <xdr:colOff>396626</xdr:colOff>
      <xdr:row>5</xdr:row>
      <xdr:rowOff>40007</xdr:rowOff>
    </xdr:to>
    <xdr:pic>
      <xdr:nvPicPr>
        <xdr:cNvPr id="3" name="Grafik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16300" y="57150"/>
          <a:ext cx="2520701" cy="792482"/>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10</xdr:col>
      <xdr:colOff>742950</xdr:colOff>
      <xdr:row>0</xdr:row>
      <xdr:rowOff>28575</xdr:rowOff>
    </xdr:from>
    <xdr:to>
      <xdr:col>14</xdr:col>
      <xdr:colOff>215651</xdr:colOff>
      <xdr:row>5</xdr:row>
      <xdr:rowOff>11432</xdr:rowOff>
    </xdr:to>
    <xdr:pic>
      <xdr:nvPicPr>
        <xdr:cNvPr id="3" name="Grafik 2">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82100" y="28575"/>
          <a:ext cx="2520701" cy="792482"/>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8</xdr:col>
      <xdr:colOff>0</xdr:colOff>
      <xdr:row>0</xdr:row>
      <xdr:rowOff>28575</xdr:rowOff>
    </xdr:from>
    <xdr:to>
      <xdr:col>11</xdr:col>
      <xdr:colOff>234701</xdr:colOff>
      <xdr:row>5</xdr:row>
      <xdr:rowOff>11432</xdr:rowOff>
    </xdr:to>
    <xdr:pic>
      <xdr:nvPicPr>
        <xdr:cNvPr id="3" name="Grafik 2">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25625" y="28575"/>
          <a:ext cx="2520701" cy="792482"/>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10</xdr:col>
      <xdr:colOff>723900</xdr:colOff>
      <xdr:row>0</xdr:row>
      <xdr:rowOff>47625</xdr:rowOff>
    </xdr:from>
    <xdr:to>
      <xdr:col>14</xdr:col>
      <xdr:colOff>196601</xdr:colOff>
      <xdr:row>5</xdr:row>
      <xdr:rowOff>30482</xdr:rowOff>
    </xdr:to>
    <xdr:pic>
      <xdr:nvPicPr>
        <xdr:cNvPr id="2" name="Grafik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6875" y="47625"/>
          <a:ext cx="2520701" cy="79248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4</xdr:col>
      <xdr:colOff>685800</xdr:colOff>
      <xdr:row>0</xdr:row>
      <xdr:rowOff>19050</xdr:rowOff>
    </xdr:from>
    <xdr:to>
      <xdr:col>8</xdr:col>
      <xdr:colOff>158501</xdr:colOff>
      <xdr:row>4</xdr:row>
      <xdr:rowOff>87632</xdr:rowOff>
    </xdr:to>
    <xdr:pic>
      <xdr:nvPicPr>
        <xdr:cNvPr id="3" name="Grafik 2">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05775" y="19050"/>
          <a:ext cx="2520701" cy="792482"/>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5</xdr:col>
      <xdr:colOff>11206</xdr:colOff>
      <xdr:row>0</xdr:row>
      <xdr:rowOff>89647</xdr:rowOff>
    </xdr:from>
    <xdr:to>
      <xdr:col>8</xdr:col>
      <xdr:colOff>245907</xdr:colOff>
      <xdr:row>4</xdr:row>
      <xdr:rowOff>164953</xdr:rowOff>
    </xdr:to>
    <xdr:pic>
      <xdr:nvPicPr>
        <xdr:cNvPr id="3" name="Grafik 2">
          <a:extLst>
            <a:ext uri="{FF2B5EF4-FFF2-40B4-BE49-F238E27FC236}">
              <a16:creationId xmlns:a16="http://schemas.microsoft.com/office/drawing/2014/main" id="{00000000-0008-0000-2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887265" y="89647"/>
          <a:ext cx="2520701" cy="792482"/>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oneCellAnchor>
    <xdr:from>
      <xdr:col>36</xdr:col>
      <xdr:colOff>741095</xdr:colOff>
      <xdr:row>0</xdr:row>
      <xdr:rowOff>27709</xdr:rowOff>
    </xdr:from>
    <xdr:ext cx="2524783" cy="787039"/>
    <xdr:pic>
      <xdr:nvPicPr>
        <xdr:cNvPr id="2" name="Grafik 1">
          <a:extLst>
            <a:ext uri="{FF2B5EF4-FFF2-40B4-BE49-F238E27FC236}">
              <a16:creationId xmlns:a16="http://schemas.microsoft.com/office/drawing/2014/main" id="{C3C7AD11-D8B7-4E34-9BED-47958DE4E9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037024" y="27709"/>
          <a:ext cx="2524783" cy="78703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38</xdr:col>
      <xdr:colOff>54515</xdr:colOff>
      <xdr:row>0</xdr:row>
      <xdr:rowOff>135271</xdr:rowOff>
    </xdr:from>
    <xdr:ext cx="2520701" cy="792482"/>
    <xdr:pic>
      <xdr:nvPicPr>
        <xdr:cNvPr id="3" name="Grafik 2">
          <a:extLst>
            <a:ext uri="{FF2B5EF4-FFF2-40B4-BE49-F238E27FC236}">
              <a16:creationId xmlns:a16="http://schemas.microsoft.com/office/drawing/2014/main" id="{DCE160ED-12E6-418D-B217-261AC92E62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30658" y="135271"/>
          <a:ext cx="2520701" cy="792482"/>
        </a:xfrm>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twoCellAnchor editAs="oneCell">
    <xdr:from>
      <xdr:col>4</xdr:col>
      <xdr:colOff>523875</xdr:colOff>
      <xdr:row>0</xdr:row>
      <xdr:rowOff>0</xdr:rowOff>
    </xdr:from>
    <xdr:to>
      <xdr:col>7</xdr:col>
      <xdr:colOff>758576</xdr:colOff>
      <xdr:row>4</xdr:row>
      <xdr:rowOff>144782</xdr:rowOff>
    </xdr:to>
    <xdr:pic>
      <xdr:nvPicPr>
        <xdr:cNvPr id="3" name="Grafik 2">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75" y="0"/>
          <a:ext cx="2520701" cy="792482"/>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5</xdr:col>
      <xdr:colOff>619126</xdr:colOff>
      <xdr:row>0</xdr:row>
      <xdr:rowOff>47625</xdr:rowOff>
    </xdr:from>
    <xdr:to>
      <xdr:col>9</xdr:col>
      <xdr:colOff>9526</xdr:colOff>
      <xdr:row>5</xdr:row>
      <xdr:rowOff>4607</xdr:rowOff>
    </xdr:to>
    <xdr:pic>
      <xdr:nvPicPr>
        <xdr:cNvPr id="3" name="Grafik 2">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29126" y="47625"/>
          <a:ext cx="2438400" cy="766607"/>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oneCellAnchor>
    <xdr:from>
      <xdr:col>37</xdr:col>
      <xdr:colOff>180975</xdr:colOff>
      <xdr:row>0</xdr:row>
      <xdr:rowOff>19050</xdr:rowOff>
    </xdr:from>
    <xdr:ext cx="2520701" cy="792482"/>
    <xdr:pic>
      <xdr:nvPicPr>
        <xdr:cNvPr id="3" name="Grafik 2">
          <a:extLst>
            <a:ext uri="{FF2B5EF4-FFF2-40B4-BE49-F238E27FC236}">
              <a16:creationId xmlns:a16="http://schemas.microsoft.com/office/drawing/2014/main" id="{C428FA86-99B5-4C59-BF5C-CB95E93B89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994225" y="19050"/>
          <a:ext cx="2520701" cy="792482"/>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32</xdr:col>
      <xdr:colOff>57150</xdr:colOff>
      <xdr:row>0</xdr:row>
      <xdr:rowOff>0</xdr:rowOff>
    </xdr:from>
    <xdr:ext cx="2520701" cy="792482"/>
    <xdr:pic>
      <xdr:nvPicPr>
        <xdr:cNvPr id="2" name="Grafik 1">
          <a:extLst>
            <a:ext uri="{FF2B5EF4-FFF2-40B4-BE49-F238E27FC236}">
              <a16:creationId xmlns:a16="http://schemas.microsoft.com/office/drawing/2014/main" id="{8E155B55-B140-4249-B738-C490C622BF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164059" y="0"/>
          <a:ext cx="2520701" cy="792482"/>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twoCellAnchor editAs="oneCell">
    <xdr:from>
      <xdr:col>4</xdr:col>
      <xdr:colOff>523875</xdr:colOff>
      <xdr:row>0</xdr:row>
      <xdr:rowOff>0</xdr:rowOff>
    </xdr:from>
    <xdr:to>
      <xdr:col>7</xdr:col>
      <xdr:colOff>758576</xdr:colOff>
      <xdr:row>4</xdr:row>
      <xdr:rowOff>68582</xdr:rowOff>
    </xdr:to>
    <xdr:pic>
      <xdr:nvPicPr>
        <xdr:cNvPr id="3" name="Grafik 2">
          <a:extLst>
            <a:ext uri="{FF2B5EF4-FFF2-40B4-BE49-F238E27FC236}">
              <a16:creationId xmlns:a16="http://schemas.microsoft.com/office/drawing/2014/main" id="{00000000-0008-0000-2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38725" y="0"/>
          <a:ext cx="2520701" cy="792482"/>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2</xdr:col>
      <xdr:colOff>5943600</xdr:colOff>
      <xdr:row>0</xdr:row>
      <xdr:rowOff>0</xdr:rowOff>
    </xdr:from>
    <xdr:to>
      <xdr:col>6</xdr:col>
      <xdr:colOff>139451</xdr:colOff>
      <xdr:row>4</xdr:row>
      <xdr:rowOff>68582</xdr:rowOff>
    </xdr:to>
    <xdr:pic>
      <xdr:nvPicPr>
        <xdr:cNvPr id="3" name="Grafik 2">
          <a:extLst>
            <a:ext uri="{FF2B5EF4-FFF2-40B4-BE49-F238E27FC236}">
              <a16:creationId xmlns:a16="http://schemas.microsoft.com/office/drawing/2014/main" id="{00000000-0008-0000-2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67600" y="0"/>
          <a:ext cx="2520701" cy="792482"/>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3</xdr:col>
      <xdr:colOff>1905000</xdr:colOff>
      <xdr:row>0</xdr:row>
      <xdr:rowOff>19050</xdr:rowOff>
    </xdr:from>
    <xdr:to>
      <xdr:col>7</xdr:col>
      <xdr:colOff>82301</xdr:colOff>
      <xdr:row>4</xdr:row>
      <xdr:rowOff>87632</xdr:rowOff>
    </xdr:to>
    <xdr:pic>
      <xdr:nvPicPr>
        <xdr:cNvPr id="3" name="Grafik 2">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5900" y="19050"/>
          <a:ext cx="2520701" cy="792482"/>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5</xdr:col>
      <xdr:colOff>133350</xdr:colOff>
      <xdr:row>0</xdr:row>
      <xdr:rowOff>0</xdr:rowOff>
    </xdr:from>
    <xdr:to>
      <xdr:col>8</xdr:col>
      <xdr:colOff>47626</xdr:colOff>
      <xdr:row>3</xdr:row>
      <xdr:rowOff>148818</xdr:rowOff>
    </xdr:to>
    <xdr:pic>
      <xdr:nvPicPr>
        <xdr:cNvPr id="3" name="Grafik 2">
          <a:extLst>
            <a:ext uri="{FF2B5EF4-FFF2-40B4-BE49-F238E27FC236}">
              <a16:creationId xmlns:a16="http://schemas.microsoft.com/office/drawing/2014/main" id="{00000000-0008-0000-2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39575" y="0"/>
          <a:ext cx="2200276" cy="691743"/>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4</xdr:col>
      <xdr:colOff>647700</xdr:colOff>
      <xdr:row>0</xdr:row>
      <xdr:rowOff>38100</xdr:rowOff>
    </xdr:from>
    <xdr:to>
      <xdr:col>8</xdr:col>
      <xdr:colOff>120401</xdr:colOff>
      <xdr:row>4</xdr:row>
      <xdr:rowOff>106682</xdr:rowOff>
    </xdr:to>
    <xdr:pic>
      <xdr:nvPicPr>
        <xdr:cNvPr id="3" name="Grafik 2">
          <a:extLst>
            <a:ext uri="{FF2B5EF4-FFF2-40B4-BE49-F238E27FC236}">
              <a16:creationId xmlns:a16="http://schemas.microsoft.com/office/drawing/2014/main" id="{00000000-0008-0000-2E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91200" y="38100"/>
          <a:ext cx="2520701" cy="7924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581025</xdr:colOff>
      <xdr:row>0</xdr:row>
      <xdr:rowOff>6163</xdr:rowOff>
    </xdr:from>
    <xdr:to>
      <xdr:col>22</xdr:col>
      <xdr:colOff>53726</xdr:colOff>
      <xdr:row>4</xdr:row>
      <xdr:rowOff>145903</xdr:rowOff>
    </xdr:to>
    <xdr:pic>
      <xdr:nvPicPr>
        <xdr:cNvPr id="3" name="Grafik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52084" y="6163"/>
          <a:ext cx="2520701" cy="7672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590550</xdr:colOff>
      <xdr:row>0</xdr:row>
      <xdr:rowOff>47625</xdr:rowOff>
    </xdr:from>
    <xdr:to>
      <xdr:col>12</xdr:col>
      <xdr:colOff>63251</xdr:colOff>
      <xdr:row>5</xdr:row>
      <xdr:rowOff>30482</xdr:rowOff>
    </xdr:to>
    <xdr:pic>
      <xdr:nvPicPr>
        <xdr:cNvPr id="3" name="Grafik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15175" y="47625"/>
          <a:ext cx="2520701" cy="79248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37</xdr:col>
      <xdr:colOff>836839</xdr:colOff>
      <xdr:row>0</xdr:row>
      <xdr:rowOff>118382</xdr:rowOff>
    </xdr:from>
    <xdr:ext cx="2520701" cy="792482"/>
    <xdr:pic>
      <xdr:nvPicPr>
        <xdr:cNvPr id="2" name="Grafik 1">
          <a:extLst>
            <a:ext uri="{FF2B5EF4-FFF2-40B4-BE49-F238E27FC236}">
              <a16:creationId xmlns:a16="http://schemas.microsoft.com/office/drawing/2014/main" id="{A7328701-5513-4B53-80FF-ED52C0875A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995245" y="118382"/>
          <a:ext cx="2520701" cy="792482"/>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19</xdr:col>
      <xdr:colOff>219076</xdr:colOff>
      <xdr:row>1</xdr:row>
      <xdr:rowOff>38100</xdr:rowOff>
    </xdr:from>
    <xdr:ext cx="2147798" cy="733425"/>
    <xdr:pic>
      <xdr:nvPicPr>
        <xdr:cNvPr id="4" name="Grafik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06801" y="200025"/>
          <a:ext cx="2147798" cy="733425"/>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35</xdr:col>
      <xdr:colOff>190499</xdr:colOff>
      <xdr:row>1</xdr:row>
      <xdr:rowOff>56029</xdr:rowOff>
    </xdr:from>
    <xdr:ext cx="2520701" cy="792482"/>
    <xdr:pic>
      <xdr:nvPicPr>
        <xdr:cNvPr id="4" name="Grafik 3">
          <a:extLst>
            <a:ext uri="{FF2B5EF4-FFF2-40B4-BE49-F238E27FC236}">
              <a16:creationId xmlns:a16="http://schemas.microsoft.com/office/drawing/2014/main" id="{2253B148-D7F2-4947-B7F7-23E915DA6E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881535" y="219315"/>
          <a:ext cx="2520701" cy="792482"/>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hyperlink" Target="https://creativecommons.org/licenses/by-sa/4.0/deed.de" TargetMode="External"/><Relationship Id="rId2" Type="http://schemas.openxmlformats.org/officeDocument/2006/relationships/hyperlink" Target="https://fdz.iab.de/forschung/publikationen/fdz-datenreporte/" TargetMode="External"/><Relationship Id="rId1" Type="http://schemas.openxmlformats.org/officeDocument/2006/relationships/hyperlink" Target="https://doku.iab.de/fdz/reporte/2025/DR_10-25.pdf"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creativecommons.org/licenses/by-sa/4.0/deed.de"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36.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2:E56"/>
  <sheetViews>
    <sheetView tabSelected="1" zoomScale="64" zoomScaleNormal="100" workbookViewId="0">
      <selection activeCell="O25" sqref="O25"/>
    </sheetView>
  </sheetViews>
  <sheetFormatPr baseColWidth="10" defaultColWidth="11.44140625" defaultRowHeight="13.2" x14ac:dyDescent="0.25"/>
  <cols>
    <col min="1" max="16384" width="11.44140625" style="25"/>
  </cols>
  <sheetData>
    <row r="2" spans="1:1" ht="14.4" x14ac:dyDescent="0.25">
      <c r="A2" s="293"/>
    </row>
    <row r="3" spans="1:1" ht="14.4" x14ac:dyDescent="0.25">
      <c r="A3" s="292"/>
    </row>
    <row r="27" spans="2:5" ht="30" customHeight="1" x14ac:dyDescent="0.25"/>
    <row r="28" spans="2:5" ht="30" customHeight="1" x14ac:dyDescent="0.25"/>
    <row r="29" spans="2:5" ht="30" customHeight="1" x14ac:dyDescent="0.25"/>
    <row r="30" spans="2:5" ht="32.4" x14ac:dyDescent="0.55000000000000004">
      <c r="B30" s="30"/>
      <c r="C30" s="30"/>
      <c r="D30" s="30"/>
      <c r="E30" s="30"/>
    </row>
    <row r="31" spans="2:5" ht="32.4" x14ac:dyDescent="0.55000000000000004">
      <c r="B31" s="30"/>
      <c r="C31" s="30"/>
      <c r="D31" s="30"/>
      <c r="E31" s="30"/>
    </row>
    <row r="32" spans="2:5" ht="32.4" x14ac:dyDescent="0.55000000000000004">
      <c r="B32" s="30"/>
      <c r="C32" s="30"/>
      <c r="D32" s="30"/>
      <c r="E32" s="30"/>
    </row>
    <row r="35" spans="2:2" ht="30" x14ac:dyDescent="0.5">
      <c r="B35" s="29"/>
    </row>
    <row r="43" spans="2:2" ht="20.399999999999999" x14ac:dyDescent="0.35">
      <c r="B43" s="28"/>
    </row>
    <row r="44" spans="2:2" ht="20.399999999999999" x14ac:dyDescent="0.35">
      <c r="B44" s="28"/>
    </row>
    <row r="45" spans="2:2" ht="20.399999999999999" x14ac:dyDescent="0.35">
      <c r="B45" s="28"/>
    </row>
    <row r="46" spans="2:2" ht="20.399999999999999" x14ac:dyDescent="0.35">
      <c r="B46" s="28"/>
    </row>
    <row r="47" spans="2:2" ht="20.399999999999999" x14ac:dyDescent="0.35">
      <c r="B47" s="28"/>
    </row>
    <row r="48" spans="2:2" ht="20.399999999999999" x14ac:dyDescent="0.35">
      <c r="B48" s="28"/>
    </row>
    <row r="49" spans="2:2" ht="20.399999999999999" x14ac:dyDescent="0.35">
      <c r="B49" s="28"/>
    </row>
    <row r="50" spans="2:2" ht="20.399999999999999" x14ac:dyDescent="0.35">
      <c r="B50" s="28"/>
    </row>
    <row r="51" spans="2:2" ht="20.399999999999999" x14ac:dyDescent="0.35">
      <c r="B51" s="28"/>
    </row>
    <row r="52" spans="2:2" ht="20.399999999999999" x14ac:dyDescent="0.35">
      <c r="B52" s="28"/>
    </row>
    <row r="53" spans="2:2" ht="20.399999999999999" x14ac:dyDescent="0.35">
      <c r="B53" s="28"/>
    </row>
    <row r="55" spans="2:2" ht="20.399999999999999" x14ac:dyDescent="0.35">
      <c r="B55" s="28"/>
    </row>
    <row r="56" spans="2:2" x14ac:dyDescent="0.25">
      <c r="B56" s="159"/>
    </row>
  </sheetData>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B2:E32"/>
  <sheetViews>
    <sheetView showGridLines="0" zoomScaleNormal="100" workbookViewId="0"/>
  </sheetViews>
  <sheetFormatPr baseColWidth="10" defaultRowHeight="13.2" x14ac:dyDescent="0.25"/>
  <cols>
    <col min="3" max="5" width="29.6640625" customWidth="1"/>
  </cols>
  <sheetData>
    <row r="2" spans="2:5" x14ac:dyDescent="0.25">
      <c r="B2" s="24" t="s">
        <v>122</v>
      </c>
    </row>
    <row r="7" spans="2:5" ht="17.399999999999999" x14ac:dyDescent="0.3">
      <c r="B7" s="32" t="s">
        <v>774</v>
      </c>
    </row>
    <row r="8" spans="2:5" ht="13.8" thickBot="1" x14ac:dyDescent="0.3"/>
    <row r="9" spans="2:5" ht="66" customHeight="1" thickTop="1" x14ac:dyDescent="0.25">
      <c r="B9" s="102"/>
      <c r="C9" s="51" t="s">
        <v>47</v>
      </c>
      <c r="D9" s="51" t="s">
        <v>48</v>
      </c>
      <c r="E9" s="51" t="s">
        <v>49</v>
      </c>
    </row>
    <row r="10" spans="2:5" ht="21" customHeight="1" thickBot="1" x14ac:dyDescent="0.3">
      <c r="B10" s="103"/>
      <c r="C10" s="104" t="s">
        <v>22</v>
      </c>
      <c r="D10" s="104" t="s">
        <v>22</v>
      </c>
      <c r="E10" s="104" t="s">
        <v>32</v>
      </c>
    </row>
    <row r="11" spans="2:5" ht="15.9" customHeight="1" x14ac:dyDescent="0.25">
      <c r="B11" s="2" t="s">
        <v>11</v>
      </c>
      <c r="C11" s="8">
        <v>12794</v>
      </c>
      <c r="D11" s="8">
        <v>12000</v>
      </c>
      <c r="E11" s="1">
        <v>93.8</v>
      </c>
    </row>
    <row r="12" spans="2:5" ht="15.9" customHeight="1" x14ac:dyDescent="0.25">
      <c r="B12" s="2" t="s">
        <v>13</v>
      </c>
      <c r="C12" s="8">
        <v>1086</v>
      </c>
      <c r="D12" s="8">
        <v>1048</v>
      </c>
      <c r="E12" s="1">
        <v>96.5</v>
      </c>
    </row>
    <row r="13" spans="2:5" ht="15.9" customHeight="1" x14ac:dyDescent="0.25">
      <c r="B13" s="2" t="s">
        <v>15</v>
      </c>
      <c r="C13" s="8">
        <v>1327</v>
      </c>
      <c r="D13" s="8">
        <v>1285</v>
      </c>
      <c r="E13" s="1">
        <v>96.8</v>
      </c>
    </row>
    <row r="14" spans="2:5" ht="15.9" customHeight="1" x14ac:dyDescent="0.25">
      <c r="B14" s="2" t="s">
        <v>16</v>
      </c>
      <c r="C14" s="8">
        <v>903</v>
      </c>
      <c r="D14" s="8">
        <v>866</v>
      </c>
      <c r="E14" s="1">
        <v>95.9</v>
      </c>
    </row>
    <row r="15" spans="2:5" ht="15.9" customHeight="1" x14ac:dyDescent="0.25">
      <c r="B15" s="2" t="s">
        <v>17</v>
      </c>
      <c r="C15" s="8">
        <v>3688</v>
      </c>
      <c r="D15" s="8">
        <v>3476</v>
      </c>
      <c r="E15" s="1">
        <v>94.3</v>
      </c>
    </row>
    <row r="16" spans="2:5" ht="15.9" customHeight="1" x14ac:dyDescent="0.25">
      <c r="B16" s="2" t="s">
        <v>18</v>
      </c>
      <c r="C16" s="8">
        <v>1112</v>
      </c>
      <c r="D16" s="8">
        <v>1068</v>
      </c>
      <c r="E16" s="101">
        <f t="shared" ref="E16:E21" si="0">D16/C16*100</f>
        <v>96.043165467625897</v>
      </c>
    </row>
    <row r="17" spans="2:5" ht="15.9" customHeight="1" x14ac:dyDescent="0.25">
      <c r="B17" s="2" t="s">
        <v>53</v>
      </c>
      <c r="C17" s="8">
        <v>1122</v>
      </c>
      <c r="D17" s="8">
        <v>1081</v>
      </c>
      <c r="E17" s="101">
        <f t="shared" si="0"/>
        <v>96.345811051693403</v>
      </c>
    </row>
    <row r="18" spans="2:5" s="18" customFormat="1" ht="15.9" customHeight="1" x14ac:dyDescent="0.25">
      <c r="B18" s="2" t="s">
        <v>78</v>
      </c>
      <c r="C18" s="8">
        <v>959</v>
      </c>
      <c r="D18" s="8">
        <v>913</v>
      </c>
      <c r="E18" s="101">
        <f t="shared" si="0"/>
        <v>95.203336809176221</v>
      </c>
    </row>
    <row r="19" spans="2:5" ht="15.9" customHeight="1" x14ac:dyDescent="0.25">
      <c r="B19" s="360" t="s">
        <v>81</v>
      </c>
      <c r="C19" s="47">
        <v>1047</v>
      </c>
      <c r="D19" s="47">
        <v>972</v>
      </c>
      <c r="E19" s="66">
        <f t="shared" si="0"/>
        <v>92.836676217765046</v>
      </c>
    </row>
    <row r="20" spans="2:5" ht="15.9" customHeight="1" x14ac:dyDescent="0.25">
      <c r="B20" s="2" t="s">
        <v>90</v>
      </c>
      <c r="C20" s="8">
        <v>1255</v>
      </c>
      <c r="D20" s="8">
        <v>1190</v>
      </c>
      <c r="E20" s="66">
        <f t="shared" si="0"/>
        <v>94.820717131474112</v>
      </c>
    </row>
    <row r="21" spans="2:5" ht="15.9" customHeight="1" x14ac:dyDescent="0.25">
      <c r="B21" s="2" t="s">
        <v>100</v>
      </c>
      <c r="C21" s="8">
        <v>2241</v>
      </c>
      <c r="D21" s="8">
        <v>2124</v>
      </c>
      <c r="E21" s="66">
        <f t="shared" si="0"/>
        <v>94.779116465863453</v>
      </c>
    </row>
    <row r="22" spans="2:5" ht="15.9" customHeight="1" x14ac:dyDescent="0.25">
      <c r="B22" s="2" t="s">
        <v>781</v>
      </c>
      <c r="C22" s="8">
        <v>1469</v>
      </c>
      <c r="D22" s="8">
        <v>1408</v>
      </c>
      <c r="E22" s="66">
        <f t="shared" ref="E22" si="1">D22/C22*100</f>
        <v>95.847515316541859</v>
      </c>
    </row>
    <row r="23" spans="2:5" ht="15.9" customHeight="1" x14ac:dyDescent="0.25">
      <c r="B23" s="2" t="s">
        <v>813</v>
      </c>
      <c r="C23" s="8">
        <v>1081</v>
      </c>
      <c r="D23" s="8">
        <v>1020</v>
      </c>
      <c r="E23" s="66">
        <f t="shared" ref="E23" si="2">D23/C23*100</f>
        <v>94.357076780758547</v>
      </c>
    </row>
    <row r="24" spans="2:5" s="25" customFormat="1" ht="15.9" customHeight="1" x14ac:dyDescent="0.25">
      <c r="B24" s="370" t="s">
        <v>853</v>
      </c>
      <c r="C24" s="81">
        <v>1097</v>
      </c>
      <c r="D24" s="8">
        <v>1036</v>
      </c>
      <c r="E24" s="371">
        <f t="shared" ref="E24:E25" si="3">D24/C24*100</f>
        <v>94.43938012762078</v>
      </c>
    </row>
    <row r="25" spans="2:5" s="25" customFormat="1" ht="15.9" customHeight="1" x14ac:dyDescent="0.25">
      <c r="B25" s="370" t="s">
        <v>887</v>
      </c>
      <c r="C25" s="81">
        <v>1607</v>
      </c>
      <c r="D25" s="8">
        <v>1521</v>
      </c>
      <c r="E25" s="371">
        <f t="shared" si="3"/>
        <v>94.648413192283755</v>
      </c>
    </row>
    <row r="26" spans="2:5" s="25" customFormat="1" ht="15.9" customHeight="1" x14ac:dyDescent="0.25">
      <c r="B26" s="370" t="s">
        <v>919</v>
      </c>
      <c r="C26" s="81">
        <v>1009</v>
      </c>
      <c r="D26" s="8">
        <v>952</v>
      </c>
      <c r="E26" s="371">
        <f t="shared" ref="E26" si="4">D26/C26*100</f>
        <v>94.350842418235885</v>
      </c>
    </row>
    <row r="27" spans="2:5" s="25" customFormat="1" ht="15.9" customHeight="1" x14ac:dyDescent="0.25">
      <c r="B27" s="370" t="s">
        <v>939</v>
      </c>
      <c r="C27" s="81">
        <v>2412</v>
      </c>
      <c r="D27" s="8">
        <v>2241</v>
      </c>
      <c r="E27" s="371">
        <f t="shared" ref="E27:E28" si="5">D27/C27*100</f>
        <v>92.910447761194021</v>
      </c>
    </row>
    <row r="28" spans="2:5" s="25" customFormat="1" ht="15.9" customHeight="1" thickBot="1" x14ac:dyDescent="0.3">
      <c r="B28" s="361" t="s">
        <v>1006</v>
      </c>
      <c r="C28" s="362">
        <v>1384</v>
      </c>
      <c r="D28" s="12">
        <v>1293</v>
      </c>
      <c r="E28" s="384">
        <f t="shared" si="5"/>
        <v>93.424855491329481</v>
      </c>
    </row>
    <row r="29" spans="2:5" ht="13.8" thickTop="1" x14ac:dyDescent="0.25">
      <c r="B29" s="3" t="s">
        <v>19</v>
      </c>
    </row>
    <row r="30" spans="2:5" x14ac:dyDescent="0.25">
      <c r="B30" s="3" t="s">
        <v>20</v>
      </c>
    </row>
    <row r="31" spans="2:5" x14ac:dyDescent="0.25">
      <c r="B31" s="3" t="s">
        <v>50</v>
      </c>
      <c r="C31" s="15"/>
      <c r="D31" s="15"/>
      <c r="E31" s="15"/>
    </row>
    <row r="32" spans="2:5" x14ac:dyDescent="0.25">
      <c r="B32" s="3" t="s">
        <v>51</v>
      </c>
      <c r="C32" s="15"/>
      <c r="D32" s="15"/>
      <c r="E32" s="15"/>
    </row>
  </sheetData>
  <hyperlinks>
    <hyperlink ref="B2" location="Inhalt!A1" display="zurück zum Inhalt " xr:uid="{00000000-0004-0000-0900-000000000000}"/>
  </hyperlinks>
  <pageMargins left="0.7" right="0.7" top="0.78740157499999996" bottom="0.78740157499999996"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B2:E32"/>
  <sheetViews>
    <sheetView showGridLines="0" zoomScaleNormal="100" workbookViewId="0">
      <selection activeCell="B2" sqref="B2"/>
    </sheetView>
  </sheetViews>
  <sheetFormatPr baseColWidth="10" defaultRowHeight="13.2" x14ac:dyDescent="0.25"/>
  <cols>
    <col min="2" max="2" width="11.109375" customWidth="1"/>
    <col min="3" max="5" width="44.6640625" customWidth="1"/>
  </cols>
  <sheetData>
    <row r="2" spans="2:5" x14ac:dyDescent="0.25">
      <c r="B2" s="24" t="s">
        <v>122</v>
      </c>
    </row>
    <row r="7" spans="2:5" ht="17.399999999999999" x14ac:dyDescent="0.3">
      <c r="B7" s="32" t="s">
        <v>775</v>
      </c>
    </row>
    <row r="8" spans="2:5" ht="13.8" thickBot="1" x14ac:dyDescent="0.3"/>
    <row r="9" spans="2:5" ht="66" customHeight="1" thickTop="1" x14ac:dyDescent="0.25">
      <c r="B9" s="105"/>
      <c r="C9" s="51" t="s">
        <v>61</v>
      </c>
      <c r="D9" s="51" t="s">
        <v>876</v>
      </c>
      <c r="E9" s="51" t="s">
        <v>52</v>
      </c>
    </row>
    <row r="10" spans="2:5" ht="21" customHeight="1" thickBot="1" x14ac:dyDescent="0.3">
      <c r="B10" s="103"/>
      <c r="C10" s="104" t="s">
        <v>22</v>
      </c>
      <c r="D10" s="104" t="s">
        <v>22</v>
      </c>
      <c r="E10" s="104" t="s">
        <v>32</v>
      </c>
    </row>
    <row r="11" spans="2:5" ht="15.9" customHeight="1" x14ac:dyDescent="0.25">
      <c r="B11" s="14" t="s">
        <v>11</v>
      </c>
      <c r="C11" s="8">
        <v>17249</v>
      </c>
      <c r="D11" s="8">
        <v>13766</v>
      </c>
      <c r="E11" s="1">
        <v>79.8</v>
      </c>
    </row>
    <row r="12" spans="2:5" ht="15.9" customHeight="1" x14ac:dyDescent="0.25">
      <c r="B12" s="14" t="s">
        <v>13</v>
      </c>
      <c r="C12" s="8">
        <v>3358</v>
      </c>
      <c r="D12" s="8">
        <v>2560</v>
      </c>
      <c r="E12" s="1">
        <v>76.2</v>
      </c>
    </row>
    <row r="13" spans="2:5" ht="15.9" customHeight="1" x14ac:dyDescent="0.25">
      <c r="B13" s="14" t="s">
        <v>15</v>
      </c>
      <c r="C13" s="8">
        <v>2656</v>
      </c>
      <c r="D13" s="8">
        <v>2128</v>
      </c>
      <c r="E13" s="1">
        <v>80.099999999999994</v>
      </c>
    </row>
    <row r="14" spans="2:5" ht="15.9" customHeight="1" x14ac:dyDescent="0.25">
      <c r="B14" s="14" t="s">
        <v>16</v>
      </c>
      <c r="C14" s="8">
        <v>2032</v>
      </c>
      <c r="D14" s="8">
        <v>1774</v>
      </c>
      <c r="E14" s="1">
        <v>87.3</v>
      </c>
    </row>
    <row r="15" spans="2:5" ht="15.9" customHeight="1" x14ac:dyDescent="0.25">
      <c r="B15" s="14" t="s">
        <v>17</v>
      </c>
      <c r="C15" s="8">
        <v>5145</v>
      </c>
      <c r="D15" s="8">
        <v>4414</v>
      </c>
      <c r="E15" s="1">
        <v>85.8</v>
      </c>
    </row>
    <row r="16" spans="2:5" ht="15.9" customHeight="1" x14ac:dyDescent="0.25">
      <c r="B16" s="14" t="s">
        <v>18</v>
      </c>
      <c r="C16" s="8">
        <v>2482</v>
      </c>
      <c r="D16" s="8">
        <v>2002</v>
      </c>
      <c r="E16" s="101">
        <f t="shared" ref="E16:E21" si="0">D16/C16*100</f>
        <v>80.660757453666392</v>
      </c>
    </row>
    <row r="17" spans="2:5" ht="15.9" customHeight="1" x14ac:dyDescent="0.25">
      <c r="B17" s="14" t="s">
        <v>53</v>
      </c>
      <c r="C17" s="8">
        <v>1962</v>
      </c>
      <c r="D17" s="8">
        <v>1602</v>
      </c>
      <c r="E17" s="101">
        <f t="shared" si="0"/>
        <v>81.651376146788991</v>
      </c>
    </row>
    <row r="18" spans="2:5" ht="15.9" customHeight="1" x14ac:dyDescent="0.25">
      <c r="B18" s="14" t="s">
        <v>78</v>
      </c>
      <c r="C18" s="8">
        <v>1632</v>
      </c>
      <c r="D18" s="8">
        <v>1327</v>
      </c>
      <c r="E18" s="101">
        <f t="shared" si="0"/>
        <v>81.311274509803923</v>
      </c>
    </row>
    <row r="19" spans="2:5" ht="15.9" customHeight="1" x14ac:dyDescent="0.25">
      <c r="B19" s="14" t="s">
        <v>81</v>
      </c>
      <c r="C19" s="8">
        <v>1690</v>
      </c>
      <c r="D19" s="8">
        <v>1434</v>
      </c>
      <c r="E19" s="101">
        <f t="shared" si="0"/>
        <v>84.852071005917168</v>
      </c>
    </row>
    <row r="20" spans="2:5" ht="15.9" customHeight="1" x14ac:dyDescent="0.25">
      <c r="B20" s="14" t="s">
        <v>90</v>
      </c>
      <c r="C20" s="8">
        <v>2078</v>
      </c>
      <c r="D20" s="8">
        <v>1767</v>
      </c>
      <c r="E20" s="101">
        <f t="shared" si="0"/>
        <v>85.03368623676613</v>
      </c>
    </row>
    <row r="21" spans="2:5" ht="15.9" customHeight="1" x14ac:dyDescent="0.25">
      <c r="B21" s="14" t="s">
        <v>100</v>
      </c>
      <c r="C21" s="8">
        <v>3107</v>
      </c>
      <c r="D21" s="8">
        <v>2654</v>
      </c>
      <c r="E21" s="101">
        <f t="shared" si="0"/>
        <v>85.420019311232693</v>
      </c>
    </row>
    <row r="22" spans="2:5" ht="15.9" customHeight="1" x14ac:dyDescent="0.25">
      <c r="B22" s="14" t="s">
        <v>781</v>
      </c>
      <c r="C22" s="8">
        <v>2400</v>
      </c>
      <c r="D22" s="8">
        <v>2012</v>
      </c>
      <c r="E22" s="101">
        <f t="shared" ref="E22" si="1">D22/C22*100</f>
        <v>83.833333333333343</v>
      </c>
    </row>
    <row r="23" spans="2:5" ht="15.9" customHeight="1" x14ac:dyDescent="0.25">
      <c r="B23" s="14" t="s">
        <v>813</v>
      </c>
      <c r="C23" s="8">
        <v>1672</v>
      </c>
      <c r="D23" s="8">
        <v>1378</v>
      </c>
      <c r="E23" s="101">
        <f t="shared" ref="E23" si="2">D23/C23*100</f>
        <v>82.41626794258373</v>
      </c>
    </row>
    <row r="24" spans="2:5" ht="15.9" customHeight="1" x14ac:dyDescent="0.25">
      <c r="B24" s="14" t="s">
        <v>853</v>
      </c>
      <c r="C24" s="8">
        <v>1501</v>
      </c>
      <c r="D24" s="8">
        <v>1327</v>
      </c>
      <c r="E24" s="101">
        <f t="shared" ref="E24:E25" si="3">D24/C24*100</f>
        <v>88.407728181212534</v>
      </c>
    </row>
    <row r="25" spans="2:5" ht="15.9" customHeight="1" x14ac:dyDescent="0.25">
      <c r="B25" s="14" t="s">
        <v>887</v>
      </c>
      <c r="C25" s="8">
        <v>2061</v>
      </c>
      <c r="D25" s="8">
        <v>1815</v>
      </c>
      <c r="E25" s="101">
        <f t="shared" si="3"/>
        <v>88.064046579330423</v>
      </c>
    </row>
    <row r="26" spans="2:5" ht="15.9" customHeight="1" x14ac:dyDescent="0.25">
      <c r="B26" s="14" t="s">
        <v>919</v>
      </c>
      <c r="C26" s="8">
        <f>10266-1771-7147</f>
        <v>1348</v>
      </c>
      <c r="D26" s="8">
        <v>1135</v>
      </c>
      <c r="E26" s="101">
        <f t="shared" ref="E26" si="4">D26/C26*100</f>
        <v>84.198813056379819</v>
      </c>
    </row>
    <row r="27" spans="2:5" ht="15.9" customHeight="1" x14ac:dyDescent="0.25">
      <c r="B27" s="14" t="s">
        <v>939</v>
      </c>
      <c r="C27" s="8">
        <v>3223</v>
      </c>
      <c r="D27" s="8">
        <v>2818</v>
      </c>
      <c r="E27" s="101">
        <f t="shared" ref="E27" si="5">D27/C27*100</f>
        <v>87.434067638845789</v>
      </c>
    </row>
    <row r="28" spans="2:5" ht="15.9" customHeight="1" thickBot="1" x14ac:dyDescent="0.3">
      <c r="B28" s="351" t="s">
        <v>1006</v>
      </c>
      <c r="C28" s="12">
        <v>2099</v>
      </c>
      <c r="D28" s="12">
        <v>1729</v>
      </c>
      <c r="E28" s="352">
        <f t="shared" ref="E28" si="6">D28/C28*100</f>
        <v>82.372558361124348</v>
      </c>
    </row>
    <row r="29" spans="2:5" ht="13.8" thickTop="1" x14ac:dyDescent="0.25">
      <c r="B29" s="3" t="s">
        <v>19</v>
      </c>
    </row>
    <row r="30" spans="2:5" x14ac:dyDescent="0.25">
      <c r="B30" s="3" t="s">
        <v>20</v>
      </c>
    </row>
    <row r="31" spans="2:5" x14ac:dyDescent="0.25">
      <c r="B31" s="3" t="s">
        <v>952</v>
      </c>
      <c r="C31" s="15"/>
      <c r="D31" s="15"/>
      <c r="E31" s="15"/>
    </row>
    <row r="32" spans="2:5" x14ac:dyDescent="0.25">
      <c r="B32" s="3" t="s">
        <v>30</v>
      </c>
      <c r="C32" s="15"/>
      <c r="D32" s="15"/>
      <c r="E32" s="15"/>
    </row>
  </sheetData>
  <hyperlinks>
    <hyperlink ref="B2" location="Inhalt!A1" display="zurück zum Inhalt " xr:uid="{00000000-0004-0000-0A00-000000000000}"/>
  </hyperlinks>
  <pageMargins left="0.7" right="0.7" top="0.78740157499999996" bottom="0.78740157499999996"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B2:C132"/>
  <sheetViews>
    <sheetView showGridLines="0" workbookViewId="0">
      <selection activeCell="B2" sqref="B2"/>
    </sheetView>
  </sheetViews>
  <sheetFormatPr baseColWidth="10" defaultColWidth="11.44140625" defaultRowHeight="13.2" x14ac:dyDescent="0.25"/>
  <cols>
    <col min="2" max="2" width="31.33203125" customWidth="1"/>
    <col min="3" max="3" width="79.88671875" customWidth="1"/>
  </cols>
  <sheetData>
    <row r="2" spans="2:3" x14ac:dyDescent="0.25">
      <c r="B2" s="24" t="s">
        <v>122</v>
      </c>
    </row>
    <row r="7" spans="2:3" ht="17.399999999999999" x14ac:dyDescent="0.3">
      <c r="B7" s="32" t="s">
        <v>779</v>
      </c>
    </row>
    <row r="8" spans="2:3" ht="13.8" thickBot="1" x14ac:dyDescent="0.3"/>
    <row r="9" spans="2:3" ht="15.9" customHeight="1" thickTop="1" x14ac:dyDescent="0.25">
      <c r="B9" s="242" t="s">
        <v>135</v>
      </c>
      <c r="C9" s="467" t="s">
        <v>136</v>
      </c>
    </row>
    <row r="10" spans="2:3" ht="15.9" customHeight="1" thickBot="1" x14ac:dyDescent="0.3">
      <c r="B10" s="243" t="s">
        <v>137</v>
      </c>
      <c r="C10" s="468"/>
    </row>
    <row r="11" spans="2:3" ht="12" customHeight="1" thickTop="1" x14ac:dyDescent="0.25">
      <c r="B11" s="244" t="s">
        <v>138</v>
      </c>
      <c r="C11" s="190" t="s">
        <v>139</v>
      </c>
    </row>
    <row r="12" spans="2:3" ht="15.9" customHeight="1" x14ac:dyDescent="0.25">
      <c r="B12" s="244" t="s">
        <v>140</v>
      </c>
      <c r="C12" s="190" t="s">
        <v>141</v>
      </c>
    </row>
    <row r="13" spans="2:3" ht="15.9" customHeight="1" x14ac:dyDescent="0.25">
      <c r="B13" s="244" t="s">
        <v>142</v>
      </c>
      <c r="C13" s="190" t="s">
        <v>143</v>
      </c>
    </row>
    <row r="14" spans="2:3" ht="15.9" customHeight="1" x14ac:dyDescent="0.25">
      <c r="B14" s="244" t="s">
        <v>144</v>
      </c>
      <c r="C14" s="190" t="s">
        <v>145</v>
      </c>
    </row>
    <row r="15" spans="2:3" ht="15.9" customHeight="1" thickBot="1" x14ac:dyDescent="0.3">
      <c r="B15" s="245" t="s">
        <v>137</v>
      </c>
      <c r="C15" s="193" t="s">
        <v>146</v>
      </c>
    </row>
    <row r="16" spans="2:3" ht="15.9" customHeight="1" x14ac:dyDescent="0.25">
      <c r="B16" s="244" t="s">
        <v>147</v>
      </c>
      <c r="C16" s="190" t="s">
        <v>148</v>
      </c>
    </row>
    <row r="17" spans="2:3" ht="15.9" customHeight="1" thickBot="1" x14ac:dyDescent="0.3">
      <c r="B17" s="245" t="s">
        <v>137</v>
      </c>
      <c r="C17" s="193" t="s">
        <v>149</v>
      </c>
    </row>
    <row r="18" spans="2:3" ht="15.9" customHeight="1" x14ac:dyDescent="0.25">
      <c r="B18" s="244" t="s">
        <v>150</v>
      </c>
      <c r="C18" s="190" t="s">
        <v>151</v>
      </c>
    </row>
    <row r="19" spans="2:3" ht="15.9" customHeight="1" thickBot="1" x14ac:dyDescent="0.3">
      <c r="B19" s="245" t="s">
        <v>137</v>
      </c>
      <c r="C19" s="193" t="s">
        <v>152</v>
      </c>
    </row>
    <row r="20" spans="2:3" ht="15.9" customHeight="1" x14ac:dyDescent="0.25">
      <c r="B20" s="244" t="s">
        <v>153</v>
      </c>
      <c r="C20" s="190" t="s">
        <v>154</v>
      </c>
    </row>
    <row r="21" spans="2:3" ht="15.9" customHeight="1" x14ac:dyDescent="0.25">
      <c r="B21" s="244" t="s">
        <v>155</v>
      </c>
      <c r="C21" s="190" t="s">
        <v>156</v>
      </c>
    </row>
    <row r="22" spans="2:3" ht="15.9" customHeight="1" x14ac:dyDescent="0.25">
      <c r="B22" s="244" t="s">
        <v>157</v>
      </c>
      <c r="C22" s="190" t="s">
        <v>158</v>
      </c>
    </row>
    <row r="23" spans="2:3" ht="15.9" customHeight="1" thickBot="1" x14ac:dyDescent="0.3">
      <c r="B23" s="245" t="s">
        <v>137</v>
      </c>
      <c r="C23" s="193" t="s">
        <v>159</v>
      </c>
    </row>
    <row r="24" spans="2:3" ht="15.9" customHeight="1" x14ac:dyDescent="0.25">
      <c r="B24" s="244" t="s">
        <v>160</v>
      </c>
      <c r="C24" s="190" t="s">
        <v>161</v>
      </c>
    </row>
    <row r="25" spans="2:3" ht="15.9" customHeight="1" x14ac:dyDescent="0.25">
      <c r="B25" s="244" t="s">
        <v>162</v>
      </c>
      <c r="C25" s="190" t="s">
        <v>163</v>
      </c>
    </row>
    <row r="26" spans="2:3" ht="15.9" customHeight="1" x14ac:dyDescent="0.25">
      <c r="B26" s="244" t="s">
        <v>164</v>
      </c>
      <c r="C26" s="190" t="s">
        <v>165</v>
      </c>
    </row>
    <row r="27" spans="2:3" ht="15.9" customHeight="1" x14ac:dyDescent="0.25">
      <c r="B27" s="244" t="s">
        <v>166</v>
      </c>
      <c r="C27" s="190" t="s">
        <v>167</v>
      </c>
    </row>
    <row r="28" spans="2:3" ht="15.9" customHeight="1" thickBot="1" x14ac:dyDescent="0.3">
      <c r="B28" s="245" t="s">
        <v>137</v>
      </c>
      <c r="C28" s="193" t="s">
        <v>168</v>
      </c>
    </row>
    <row r="29" spans="2:3" ht="15.9" customHeight="1" x14ac:dyDescent="0.25">
      <c r="B29" s="244" t="s">
        <v>169</v>
      </c>
      <c r="C29" s="190" t="s">
        <v>170</v>
      </c>
    </row>
    <row r="30" spans="2:3" ht="15.9" customHeight="1" x14ac:dyDescent="0.25">
      <c r="B30" s="244" t="s">
        <v>171</v>
      </c>
      <c r="C30" s="190" t="s">
        <v>172</v>
      </c>
    </row>
    <row r="31" spans="2:3" ht="15.9" customHeight="1" x14ac:dyDescent="0.25">
      <c r="B31" s="244" t="s">
        <v>173</v>
      </c>
      <c r="C31" s="190" t="s">
        <v>174</v>
      </c>
    </row>
    <row r="32" spans="2:3" ht="15.9" customHeight="1" thickBot="1" x14ac:dyDescent="0.3">
      <c r="B32" s="245" t="s">
        <v>137</v>
      </c>
      <c r="C32" s="193" t="s">
        <v>175</v>
      </c>
    </row>
    <row r="33" spans="2:3" ht="15.9" customHeight="1" x14ac:dyDescent="0.25">
      <c r="B33" s="244" t="s">
        <v>176</v>
      </c>
      <c r="C33" s="190" t="s">
        <v>177</v>
      </c>
    </row>
    <row r="34" spans="2:3" ht="15.9" customHeight="1" x14ac:dyDescent="0.25">
      <c r="B34" s="244" t="s">
        <v>178</v>
      </c>
      <c r="C34" s="190" t="s">
        <v>179</v>
      </c>
    </row>
    <row r="35" spans="2:3" ht="15.9" customHeight="1" x14ac:dyDescent="0.25">
      <c r="B35" s="244" t="s">
        <v>180</v>
      </c>
      <c r="C35" s="190" t="s">
        <v>181</v>
      </c>
    </row>
    <row r="36" spans="2:3" ht="15.9" customHeight="1" x14ac:dyDescent="0.25">
      <c r="B36" s="244" t="s">
        <v>182</v>
      </c>
      <c r="C36" s="190" t="s">
        <v>183</v>
      </c>
    </row>
    <row r="37" spans="2:3" ht="15.9" customHeight="1" thickBot="1" x14ac:dyDescent="0.3">
      <c r="B37" s="244" t="s">
        <v>184</v>
      </c>
      <c r="C37" s="190" t="s">
        <v>185</v>
      </c>
    </row>
    <row r="38" spans="2:3" ht="15.9" customHeight="1" x14ac:dyDescent="0.25">
      <c r="B38" s="246" t="s">
        <v>186</v>
      </c>
      <c r="C38" s="192" t="s">
        <v>187</v>
      </c>
    </row>
    <row r="39" spans="2:3" ht="15.9" customHeight="1" thickBot="1" x14ac:dyDescent="0.3">
      <c r="B39" s="245" t="s">
        <v>137</v>
      </c>
      <c r="C39" s="193" t="s">
        <v>188</v>
      </c>
    </row>
    <row r="40" spans="2:3" ht="15" customHeight="1" x14ac:dyDescent="0.25">
      <c r="B40" s="244" t="s">
        <v>189</v>
      </c>
      <c r="C40" s="190" t="s">
        <v>190</v>
      </c>
    </row>
    <row r="41" spans="2:3" ht="15" customHeight="1" x14ac:dyDescent="0.25">
      <c r="B41" s="244" t="s">
        <v>191</v>
      </c>
      <c r="C41" s="190" t="s">
        <v>192</v>
      </c>
    </row>
    <row r="42" spans="2:3" ht="15" customHeight="1" thickBot="1" x14ac:dyDescent="0.3">
      <c r="B42" s="245" t="s">
        <v>137</v>
      </c>
      <c r="C42" s="193" t="s">
        <v>193</v>
      </c>
    </row>
    <row r="43" spans="2:3" ht="15.9" customHeight="1" x14ac:dyDescent="0.25">
      <c r="B43" s="244" t="s">
        <v>194</v>
      </c>
      <c r="C43" s="190" t="s">
        <v>897</v>
      </c>
    </row>
    <row r="44" spans="2:3" ht="15.9" customHeight="1" x14ac:dyDescent="0.25">
      <c r="B44" s="244" t="s">
        <v>195</v>
      </c>
      <c r="C44" s="190" t="s">
        <v>898</v>
      </c>
    </row>
    <row r="45" spans="2:3" ht="15.9" customHeight="1" x14ac:dyDescent="0.25">
      <c r="B45" s="244" t="s">
        <v>196</v>
      </c>
      <c r="C45" s="190" t="s">
        <v>899</v>
      </c>
    </row>
    <row r="46" spans="2:3" ht="15.9" customHeight="1" thickBot="1" x14ac:dyDescent="0.3">
      <c r="B46" s="245" t="s">
        <v>137</v>
      </c>
      <c r="C46" s="193" t="s">
        <v>900</v>
      </c>
    </row>
    <row r="47" spans="2:3" ht="15.9" customHeight="1" x14ac:dyDescent="0.25">
      <c r="B47" s="244" t="s">
        <v>197</v>
      </c>
      <c r="C47" s="190" t="s">
        <v>198</v>
      </c>
    </row>
    <row r="48" spans="2:3" ht="15.9" customHeight="1" thickBot="1" x14ac:dyDescent="0.3">
      <c r="B48" s="245" t="s">
        <v>137</v>
      </c>
      <c r="C48" s="193" t="s">
        <v>199</v>
      </c>
    </row>
    <row r="49" spans="2:3" ht="15.9" customHeight="1" x14ac:dyDescent="0.25">
      <c r="B49" s="244" t="s">
        <v>200</v>
      </c>
      <c r="C49" s="190" t="s">
        <v>201</v>
      </c>
    </row>
    <row r="50" spans="2:3" ht="15.9" customHeight="1" x14ac:dyDescent="0.25">
      <c r="B50" s="244" t="s">
        <v>202</v>
      </c>
      <c r="C50" s="190" t="s">
        <v>203</v>
      </c>
    </row>
    <row r="51" spans="2:3" ht="15.9" customHeight="1" x14ac:dyDescent="0.25">
      <c r="B51" s="244" t="s">
        <v>204</v>
      </c>
      <c r="C51" s="190" t="s">
        <v>205</v>
      </c>
    </row>
    <row r="52" spans="2:3" ht="15.9" customHeight="1" x14ac:dyDescent="0.25">
      <c r="B52" s="244" t="s">
        <v>206</v>
      </c>
      <c r="C52" s="190" t="s">
        <v>207</v>
      </c>
    </row>
    <row r="53" spans="2:3" ht="15.9" customHeight="1" x14ac:dyDescent="0.25">
      <c r="B53" s="244" t="s">
        <v>208</v>
      </c>
      <c r="C53" s="190" t="s">
        <v>209</v>
      </c>
    </row>
    <row r="54" spans="2:3" ht="15.9" customHeight="1" x14ac:dyDescent="0.25">
      <c r="B54" s="244" t="s">
        <v>210</v>
      </c>
      <c r="C54" s="190" t="s">
        <v>211</v>
      </c>
    </row>
    <row r="55" spans="2:3" ht="15.9" customHeight="1" x14ac:dyDescent="0.25">
      <c r="B55" s="244" t="s">
        <v>212</v>
      </c>
      <c r="C55" s="190" t="s">
        <v>213</v>
      </c>
    </row>
    <row r="56" spans="2:3" ht="15.9" customHeight="1" x14ac:dyDescent="0.25">
      <c r="B56" s="244" t="s">
        <v>214</v>
      </c>
      <c r="C56" s="190" t="s">
        <v>215</v>
      </c>
    </row>
    <row r="57" spans="2:3" ht="15.9" customHeight="1" x14ac:dyDescent="0.25">
      <c r="B57" s="244" t="s">
        <v>216</v>
      </c>
      <c r="C57" s="190" t="s">
        <v>217</v>
      </c>
    </row>
    <row r="58" spans="2:3" ht="15.9" customHeight="1" x14ac:dyDescent="0.25">
      <c r="B58" s="244" t="s">
        <v>218</v>
      </c>
      <c r="C58" s="190" t="s">
        <v>219</v>
      </c>
    </row>
    <row r="59" spans="2:3" ht="15.9" customHeight="1" x14ac:dyDescent="0.25">
      <c r="B59" s="244" t="s">
        <v>220</v>
      </c>
      <c r="C59" s="190" t="s">
        <v>221</v>
      </c>
    </row>
    <row r="60" spans="2:3" ht="15.9" customHeight="1" x14ac:dyDescent="0.25">
      <c r="B60" s="244" t="s">
        <v>222</v>
      </c>
      <c r="C60" s="190" t="s">
        <v>223</v>
      </c>
    </row>
    <row r="61" spans="2:3" ht="15.9" customHeight="1" x14ac:dyDescent="0.25">
      <c r="B61" s="244" t="s">
        <v>224</v>
      </c>
      <c r="C61" s="190" t="s">
        <v>225</v>
      </c>
    </row>
    <row r="62" spans="2:3" ht="15.9" customHeight="1" x14ac:dyDescent="0.25">
      <c r="B62" s="244" t="s">
        <v>800</v>
      </c>
      <c r="C62" s="190" t="s">
        <v>803</v>
      </c>
    </row>
    <row r="63" spans="2:3" ht="15.9" customHeight="1" x14ac:dyDescent="0.25">
      <c r="B63" s="244" t="s">
        <v>801</v>
      </c>
      <c r="C63" s="190" t="s">
        <v>804</v>
      </c>
    </row>
    <row r="64" spans="2:3" ht="15.9" customHeight="1" x14ac:dyDescent="0.25">
      <c r="B64" s="244" t="s">
        <v>802</v>
      </c>
      <c r="C64" s="190" t="s">
        <v>805</v>
      </c>
    </row>
    <row r="65" spans="2:3" ht="15.9" customHeight="1" x14ac:dyDescent="0.25">
      <c r="B65" s="244" t="s">
        <v>814</v>
      </c>
      <c r="C65" s="190" t="s">
        <v>816</v>
      </c>
    </row>
    <row r="66" spans="2:3" ht="15.9" customHeight="1" x14ac:dyDescent="0.25">
      <c r="B66" s="244" t="s">
        <v>815</v>
      </c>
      <c r="C66" s="190" t="s">
        <v>817</v>
      </c>
    </row>
    <row r="67" spans="2:3" ht="15.9" customHeight="1" x14ac:dyDescent="0.25">
      <c r="B67" s="244" t="s">
        <v>866</v>
      </c>
      <c r="C67" s="190" t="s">
        <v>867</v>
      </c>
    </row>
    <row r="68" spans="2:3" ht="15.9" customHeight="1" x14ac:dyDescent="0.25">
      <c r="B68" s="244" t="s">
        <v>868</v>
      </c>
      <c r="C68" s="190" t="s">
        <v>869</v>
      </c>
    </row>
    <row r="69" spans="2:3" ht="15.9" customHeight="1" x14ac:dyDescent="0.25">
      <c r="B69" s="244" t="s">
        <v>901</v>
      </c>
      <c r="C69" s="190" t="s">
        <v>903</v>
      </c>
    </row>
    <row r="70" spans="2:3" ht="15.9" customHeight="1" x14ac:dyDescent="0.25">
      <c r="B70" s="244" t="s">
        <v>902</v>
      </c>
      <c r="C70" s="190" t="s">
        <v>904</v>
      </c>
    </row>
    <row r="71" spans="2:3" ht="15.9" customHeight="1" x14ac:dyDescent="0.25">
      <c r="B71" s="244" t="s">
        <v>905</v>
      </c>
      <c r="C71" s="190" t="s">
        <v>906</v>
      </c>
    </row>
    <row r="72" spans="2:3" ht="15.9" customHeight="1" x14ac:dyDescent="0.25">
      <c r="B72" s="244" t="s">
        <v>930</v>
      </c>
      <c r="C72" s="190" t="s">
        <v>933</v>
      </c>
    </row>
    <row r="73" spans="2:3" ht="15.9" customHeight="1" x14ac:dyDescent="0.25">
      <c r="B73" s="244" t="s">
        <v>931</v>
      </c>
      <c r="C73" s="190" t="s">
        <v>934</v>
      </c>
    </row>
    <row r="74" spans="2:3" ht="15.9" customHeight="1" x14ac:dyDescent="0.25">
      <c r="B74" s="244" t="s">
        <v>932</v>
      </c>
      <c r="C74" s="190" t="s">
        <v>935</v>
      </c>
    </row>
    <row r="75" spans="2:3" ht="15.9" customHeight="1" x14ac:dyDescent="0.25">
      <c r="B75" s="244" t="s">
        <v>968</v>
      </c>
      <c r="C75" s="190" t="s">
        <v>966</v>
      </c>
    </row>
    <row r="76" spans="2:3" ht="15.9" customHeight="1" x14ac:dyDescent="0.25">
      <c r="B76" s="244" t="s">
        <v>969</v>
      </c>
      <c r="C76" s="190" t="s">
        <v>967</v>
      </c>
    </row>
    <row r="77" spans="2:3" ht="15.9" customHeight="1" x14ac:dyDescent="0.25">
      <c r="B77" s="244" t="s">
        <v>1031</v>
      </c>
      <c r="C77" t="s">
        <v>1032</v>
      </c>
    </row>
    <row r="78" spans="2:3" ht="15.9" customHeight="1" x14ac:dyDescent="0.25">
      <c r="B78" s="244" t="s">
        <v>1033</v>
      </c>
      <c r="C78" t="s">
        <v>1034</v>
      </c>
    </row>
    <row r="79" spans="2:3" ht="15.9" customHeight="1" x14ac:dyDescent="0.25">
      <c r="B79" s="244" t="s">
        <v>1035</v>
      </c>
      <c r="C79" t="s">
        <v>1036</v>
      </c>
    </row>
    <row r="80" spans="2:3" ht="15.9" customHeight="1" x14ac:dyDescent="0.25">
      <c r="B80" s="244" t="s">
        <v>1037</v>
      </c>
      <c r="C80" t="s">
        <v>1038</v>
      </c>
    </row>
    <row r="81" spans="2:3" ht="15.9" customHeight="1" thickBot="1" x14ac:dyDescent="0.3">
      <c r="B81" s="245" t="s">
        <v>137</v>
      </c>
      <c r="C81" s="193" t="s">
        <v>226</v>
      </c>
    </row>
    <row r="82" spans="2:3" ht="15.9" customHeight="1" x14ac:dyDescent="0.25">
      <c r="B82" s="244" t="s">
        <v>227</v>
      </c>
      <c r="C82" s="190" t="s">
        <v>228</v>
      </c>
    </row>
    <row r="83" spans="2:3" ht="15.9" customHeight="1" thickBot="1" x14ac:dyDescent="0.3">
      <c r="B83" s="245" t="s">
        <v>137</v>
      </c>
      <c r="C83" s="193" t="s">
        <v>229</v>
      </c>
    </row>
    <row r="84" spans="2:3" ht="15.9" customHeight="1" x14ac:dyDescent="0.25">
      <c r="B84" s="244" t="s">
        <v>230</v>
      </c>
      <c r="C84" s="190" t="s">
        <v>231</v>
      </c>
    </row>
    <row r="85" spans="2:3" ht="15.9" customHeight="1" x14ac:dyDescent="0.25">
      <c r="B85" s="244" t="s">
        <v>232</v>
      </c>
      <c r="C85" s="190" t="s">
        <v>233</v>
      </c>
    </row>
    <row r="86" spans="2:3" ht="15.9" customHeight="1" x14ac:dyDescent="0.25">
      <c r="B86" s="244" t="s">
        <v>234</v>
      </c>
      <c r="C86" s="190" t="s">
        <v>235</v>
      </c>
    </row>
    <row r="87" spans="2:3" ht="15.9" customHeight="1" thickBot="1" x14ac:dyDescent="0.3">
      <c r="B87" s="245" t="s">
        <v>137</v>
      </c>
      <c r="C87" s="193" t="s">
        <v>236</v>
      </c>
    </row>
    <row r="88" spans="2:3" ht="15.9" customHeight="1" x14ac:dyDescent="0.25">
      <c r="B88" s="244" t="s">
        <v>237</v>
      </c>
      <c r="C88" s="190" t="s">
        <v>238</v>
      </c>
    </row>
    <row r="89" spans="2:3" ht="15.9" customHeight="1" thickBot="1" x14ac:dyDescent="0.3">
      <c r="B89" s="245" t="s">
        <v>137</v>
      </c>
      <c r="C89" s="193" t="s">
        <v>239</v>
      </c>
    </row>
    <row r="90" spans="2:3" ht="15.9" customHeight="1" x14ac:dyDescent="0.25">
      <c r="B90" s="244" t="s">
        <v>240</v>
      </c>
      <c r="C90" s="190" t="s">
        <v>241</v>
      </c>
    </row>
    <row r="91" spans="2:3" ht="15.9" customHeight="1" x14ac:dyDescent="0.25">
      <c r="B91" s="244" t="s">
        <v>242</v>
      </c>
      <c r="C91" s="190" t="s">
        <v>243</v>
      </c>
    </row>
    <row r="92" spans="2:3" ht="15.9" customHeight="1" x14ac:dyDescent="0.25">
      <c r="B92" s="244" t="s">
        <v>244</v>
      </c>
      <c r="C92" s="190" t="s">
        <v>245</v>
      </c>
    </row>
    <row r="93" spans="2:3" ht="15.9" customHeight="1" x14ac:dyDescent="0.25">
      <c r="B93" s="244" t="s">
        <v>246</v>
      </c>
      <c r="C93" s="190" t="s">
        <v>247</v>
      </c>
    </row>
    <row r="94" spans="2:3" ht="15.9" customHeight="1" x14ac:dyDescent="0.25">
      <c r="B94" s="244" t="s">
        <v>248</v>
      </c>
      <c r="C94" s="190" t="s">
        <v>249</v>
      </c>
    </row>
    <row r="95" spans="2:3" ht="15.9" customHeight="1" x14ac:dyDescent="0.25">
      <c r="B95" s="244" t="s">
        <v>250</v>
      </c>
      <c r="C95" s="190" t="s">
        <v>251</v>
      </c>
    </row>
    <row r="96" spans="2:3" ht="15.9" customHeight="1" x14ac:dyDescent="0.25">
      <c r="B96" s="244" t="s">
        <v>252</v>
      </c>
      <c r="C96" s="190" t="s">
        <v>253</v>
      </c>
    </row>
    <row r="97" spans="2:3" ht="15.9" customHeight="1" x14ac:dyDescent="0.25">
      <c r="B97" s="244" t="s">
        <v>254</v>
      </c>
      <c r="C97" s="190" t="s">
        <v>255</v>
      </c>
    </row>
    <row r="98" spans="2:3" ht="15.9" customHeight="1" x14ac:dyDescent="0.25">
      <c r="B98" s="244" t="s">
        <v>256</v>
      </c>
      <c r="C98" s="190" t="s">
        <v>257</v>
      </c>
    </row>
    <row r="99" spans="2:3" ht="15.9" customHeight="1" x14ac:dyDescent="0.25">
      <c r="B99" s="244" t="s">
        <v>258</v>
      </c>
      <c r="C99" s="190" t="s">
        <v>259</v>
      </c>
    </row>
    <row r="100" spans="2:3" ht="15.9" customHeight="1" x14ac:dyDescent="0.25">
      <c r="B100" s="244" t="s">
        <v>260</v>
      </c>
      <c r="C100" s="190" t="s">
        <v>261</v>
      </c>
    </row>
    <row r="101" spans="2:3" ht="15.9" customHeight="1" x14ac:dyDescent="0.25">
      <c r="B101" s="244" t="s">
        <v>262</v>
      </c>
      <c r="C101" s="190" t="s">
        <v>263</v>
      </c>
    </row>
    <row r="102" spans="2:3" ht="15.9" customHeight="1" x14ac:dyDescent="0.25">
      <c r="B102" s="244" t="s">
        <v>264</v>
      </c>
      <c r="C102" s="190" t="s">
        <v>265</v>
      </c>
    </row>
    <row r="103" spans="2:3" ht="15.9" customHeight="1" x14ac:dyDescent="0.25">
      <c r="B103" s="244" t="s">
        <v>266</v>
      </c>
      <c r="C103" s="190" t="s">
        <v>267</v>
      </c>
    </row>
    <row r="104" spans="2:3" ht="15.9" customHeight="1" x14ac:dyDescent="0.25">
      <c r="B104" s="244" t="s">
        <v>268</v>
      </c>
      <c r="C104" s="190" t="s">
        <v>269</v>
      </c>
    </row>
    <row r="105" spans="2:3" ht="15.9" customHeight="1" thickBot="1" x14ac:dyDescent="0.3">
      <c r="B105" s="245" t="s">
        <v>137</v>
      </c>
      <c r="C105" s="193" t="s">
        <v>270</v>
      </c>
    </row>
    <row r="106" spans="2:3" ht="15.9" customHeight="1" x14ac:dyDescent="0.25">
      <c r="B106" s="244" t="s">
        <v>271</v>
      </c>
      <c r="C106" s="190" t="s">
        <v>272</v>
      </c>
    </row>
    <row r="107" spans="2:3" ht="15.9" customHeight="1" x14ac:dyDescent="0.25">
      <c r="B107" s="244" t="s">
        <v>273</v>
      </c>
      <c r="C107" s="190" t="s">
        <v>274</v>
      </c>
    </row>
    <row r="108" spans="2:3" ht="15.9" customHeight="1" x14ac:dyDescent="0.25">
      <c r="B108" s="244" t="s">
        <v>275</v>
      </c>
      <c r="C108" s="190" t="s">
        <v>276</v>
      </c>
    </row>
    <row r="109" spans="2:3" ht="15.9" customHeight="1" x14ac:dyDescent="0.25">
      <c r="B109" s="244" t="s">
        <v>277</v>
      </c>
      <c r="C109" s="190" t="s">
        <v>278</v>
      </c>
    </row>
    <row r="110" spans="2:3" ht="15.9" customHeight="1" x14ac:dyDescent="0.25">
      <c r="B110" s="244" t="s">
        <v>279</v>
      </c>
      <c r="C110" s="190" t="s">
        <v>280</v>
      </c>
    </row>
    <row r="111" spans="2:3" ht="15.9" customHeight="1" x14ac:dyDescent="0.25">
      <c r="B111" s="244" t="s">
        <v>281</v>
      </c>
      <c r="C111" s="190" t="s">
        <v>282</v>
      </c>
    </row>
    <row r="112" spans="2:3" ht="15.9" customHeight="1" x14ac:dyDescent="0.25">
      <c r="B112" s="244" t="s">
        <v>283</v>
      </c>
      <c r="C112" s="190" t="s">
        <v>284</v>
      </c>
    </row>
    <row r="113" spans="2:3" ht="15.9" customHeight="1" x14ac:dyDescent="0.25">
      <c r="B113" s="244" t="s">
        <v>285</v>
      </c>
      <c r="C113" s="190" t="s">
        <v>286</v>
      </c>
    </row>
    <row r="114" spans="2:3" ht="15.9" customHeight="1" x14ac:dyDescent="0.25">
      <c r="B114" s="244" t="s">
        <v>287</v>
      </c>
      <c r="C114" s="190" t="s">
        <v>288</v>
      </c>
    </row>
    <row r="115" spans="2:3" ht="15.9" customHeight="1" thickBot="1" x14ac:dyDescent="0.3">
      <c r="B115" s="247" t="s">
        <v>137</v>
      </c>
      <c r="C115" s="194" t="s">
        <v>289</v>
      </c>
    </row>
    <row r="116" spans="2:3" ht="15.9" customHeight="1" thickTop="1" x14ac:dyDescent="0.25">
      <c r="B116" s="189"/>
      <c r="C116" s="189"/>
    </row>
    <row r="117" spans="2:3" ht="15.9" customHeight="1" x14ac:dyDescent="0.25">
      <c r="B117" s="189"/>
      <c r="C117" s="189"/>
    </row>
    <row r="118" spans="2:3" ht="15.9" customHeight="1" x14ac:dyDescent="0.25">
      <c r="B118" s="189"/>
      <c r="C118" s="189"/>
    </row>
    <row r="119" spans="2:3" ht="15.9" customHeight="1" x14ac:dyDescent="0.25">
      <c r="B119" s="189"/>
      <c r="C119" s="189"/>
    </row>
    <row r="120" spans="2:3" ht="15.9" customHeight="1" x14ac:dyDescent="0.25">
      <c r="B120" s="189"/>
      <c r="C120" s="189"/>
    </row>
    <row r="121" spans="2:3" ht="15.9" customHeight="1" x14ac:dyDescent="0.25">
      <c r="B121" s="189"/>
      <c r="C121" s="189"/>
    </row>
    <row r="122" spans="2:3" ht="15.9" customHeight="1" x14ac:dyDescent="0.25">
      <c r="B122" s="189"/>
      <c r="C122" s="189"/>
    </row>
    <row r="123" spans="2:3" ht="15.9" customHeight="1" x14ac:dyDescent="0.25">
      <c r="B123" s="189"/>
      <c r="C123" s="189"/>
    </row>
    <row r="124" spans="2:3" ht="15.9" customHeight="1" x14ac:dyDescent="0.25">
      <c r="B124" s="189"/>
      <c r="C124" s="189"/>
    </row>
    <row r="125" spans="2:3" ht="15.9" customHeight="1" x14ac:dyDescent="0.25">
      <c r="B125" s="189"/>
      <c r="C125" s="189"/>
    </row>
    <row r="126" spans="2:3" ht="15.9" customHeight="1" x14ac:dyDescent="0.25">
      <c r="B126" s="189"/>
      <c r="C126" s="189"/>
    </row>
    <row r="127" spans="2:3" ht="15.9" customHeight="1" x14ac:dyDescent="0.25">
      <c r="B127" s="189"/>
      <c r="C127" s="189"/>
    </row>
    <row r="128" spans="2:3" ht="15.9" customHeight="1" x14ac:dyDescent="0.25">
      <c r="B128" s="189"/>
      <c r="C128" s="189"/>
    </row>
    <row r="129" spans="2:3" ht="15.9" customHeight="1" x14ac:dyDescent="0.25">
      <c r="B129" s="189"/>
      <c r="C129" s="189"/>
    </row>
    <row r="130" spans="2:3" x14ac:dyDescent="0.25">
      <c r="B130" s="189"/>
      <c r="C130" s="189"/>
    </row>
    <row r="131" spans="2:3" x14ac:dyDescent="0.25">
      <c r="B131" s="189"/>
      <c r="C131" s="189"/>
    </row>
    <row r="132" spans="2:3" x14ac:dyDescent="0.25">
      <c r="B132" s="189"/>
      <c r="C132" s="189"/>
    </row>
  </sheetData>
  <mergeCells count="1">
    <mergeCell ref="C9:C10"/>
  </mergeCells>
  <phoneticPr fontId="14" type="noConversion"/>
  <hyperlinks>
    <hyperlink ref="B2" location="Inhalt!A1" display="zurück zum Inhalt " xr:uid="{00000000-0004-0000-0B00-000000000000}"/>
  </hyperlinks>
  <pageMargins left="0.7" right="0.7" top="0.78740157499999996" bottom="0.78740157499999996"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B2:I170"/>
  <sheetViews>
    <sheetView showGridLines="0" zoomScaleNormal="100" workbookViewId="0">
      <selection activeCell="B2" sqref="B2"/>
    </sheetView>
  </sheetViews>
  <sheetFormatPr baseColWidth="10" defaultRowHeight="13.2" x14ac:dyDescent="0.25"/>
  <cols>
    <col min="2" max="2" width="21.109375" customWidth="1"/>
    <col min="3" max="8" width="21.109375" style="15" customWidth="1"/>
  </cols>
  <sheetData>
    <row r="2" spans="2:9" x14ac:dyDescent="0.25">
      <c r="B2" s="24" t="s">
        <v>122</v>
      </c>
    </row>
    <row r="7" spans="2:9" ht="17.399999999999999" x14ac:dyDescent="0.3">
      <c r="B7" s="32" t="s">
        <v>780</v>
      </c>
      <c r="C7" s="168"/>
      <c r="D7" s="168"/>
      <c r="E7" s="168"/>
      <c r="F7" s="168"/>
      <c r="G7" s="168"/>
      <c r="H7" s="168"/>
      <c r="I7" s="45"/>
    </row>
    <row r="8" spans="2:9" ht="18" thickBot="1" x14ac:dyDescent="0.35">
      <c r="B8" s="32"/>
      <c r="C8" s="168"/>
      <c r="D8" s="168"/>
      <c r="E8" s="168"/>
      <c r="F8" s="168"/>
      <c r="G8" s="168"/>
      <c r="H8" s="168"/>
      <c r="I8" s="45"/>
    </row>
    <row r="9" spans="2:9" ht="13.5" customHeight="1" thickTop="1" x14ac:dyDescent="0.25">
      <c r="B9" s="248"/>
      <c r="C9" s="469" t="s">
        <v>290</v>
      </c>
      <c r="D9" s="470"/>
      <c r="E9" s="469" t="s">
        <v>291</v>
      </c>
      <c r="F9" s="470"/>
      <c r="G9" s="469" t="s">
        <v>292</v>
      </c>
      <c r="H9" s="471"/>
    </row>
    <row r="10" spans="2:9" ht="27" customHeight="1" thickBot="1" x14ac:dyDescent="0.3">
      <c r="B10" s="247"/>
      <c r="C10" s="252" t="s">
        <v>293</v>
      </c>
      <c r="D10" s="252" t="s">
        <v>294</v>
      </c>
      <c r="E10" s="252" t="s">
        <v>293</v>
      </c>
      <c r="F10" s="252" t="s">
        <v>294</v>
      </c>
      <c r="G10" s="252" t="s">
        <v>293</v>
      </c>
      <c r="H10" s="67" t="s">
        <v>294</v>
      </c>
    </row>
    <row r="11" spans="2:9" ht="15.75" customHeight="1" thickTop="1" x14ac:dyDescent="0.25">
      <c r="B11" s="244" t="s">
        <v>138</v>
      </c>
      <c r="C11" s="300">
        <v>-0.5542899</v>
      </c>
      <c r="D11" s="257">
        <v>7.0000000000000001E-3</v>
      </c>
      <c r="E11" s="300">
        <v>-0.66908330000000005</v>
      </c>
      <c r="F11" s="257">
        <v>2E-3</v>
      </c>
      <c r="G11" s="300">
        <v>-0.55309339999999996</v>
      </c>
      <c r="H11" s="195">
        <v>0</v>
      </c>
    </row>
    <row r="12" spans="2:9" ht="15.75" customHeight="1" x14ac:dyDescent="0.25">
      <c r="B12" s="244" t="s">
        <v>140</v>
      </c>
      <c r="C12" s="300">
        <v>7.1269999999999997E-3</v>
      </c>
      <c r="D12" s="257">
        <v>0.97399999999999998</v>
      </c>
      <c r="E12" s="300">
        <v>-0.50222639999999996</v>
      </c>
      <c r="F12" s="257">
        <v>1.6E-2</v>
      </c>
      <c r="G12" s="300">
        <v>-0.20073759999999999</v>
      </c>
      <c r="H12" s="195">
        <v>2.3E-2</v>
      </c>
    </row>
    <row r="13" spans="2:9" ht="15.9" customHeight="1" x14ac:dyDescent="0.25">
      <c r="B13" s="244" t="s">
        <v>142</v>
      </c>
      <c r="C13" s="300">
        <v>-0.25303989999999998</v>
      </c>
      <c r="D13" s="257">
        <v>0.20799999999999999</v>
      </c>
      <c r="E13" s="300">
        <v>0.23205480000000001</v>
      </c>
      <c r="F13" s="257">
        <v>0.33800000000000002</v>
      </c>
      <c r="G13" s="300">
        <v>-0.22180420000000001</v>
      </c>
      <c r="H13" s="195">
        <v>1.2999999999999999E-2</v>
      </c>
    </row>
    <row r="14" spans="2:9" ht="15.9" customHeight="1" thickBot="1" x14ac:dyDescent="0.3">
      <c r="B14" s="245" t="s">
        <v>144</v>
      </c>
      <c r="C14" s="301">
        <v>0.50216870000000002</v>
      </c>
      <c r="D14" s="259">
        <v>0.14099999999999999</v>
      </c>
      <c r="E14" s="301">
        <v>-1.019198</v>
      </c>
      <c r="F14" s="259">
        <v>7.4999999999999997E-2</v>
      </c>
      <c r="G14" s="301">
        <v>6.0853900000000002E-2</v>
      </c>
      <c r="H14" s="265">
        <v>0.72299999999999998</v>
      </c>
    </row>
    <row r="15" spans="2:9" ht="15.9" customHeight="1" thickBot="1" x14ac:dyDescent="0.3">
      <c r="B15" s="245" t="s">
        <v>147</v>
      </c>
      <c r="C15" s="301">
        <v>0.289852</v>
      </c>
      <c r="D15" s="259">
        <v>2.5000000000000001E-2</v>
      </c>
      <c r="E15" s="301">
        <v>-8.2784300000000005E-2</v>
      </c>
      <c r="F15" s="259">
        <v>0.56200000000000006</v>
      </c>
      <c r="G15" s="301">
        <v>-6.6000100000000006E-2</v>
      </c>
      <c r="H15" s="265">
        <v>0.26400000000000001</v>
      </c>
    </row>
    <row r="16" spans="2:9" ht="15.9" customHeight="1" thickBot="1" x14ac:dyDescent="0.3">
      <c r="B16" s="245" t="s">
        <v>150</v>
      </c>
      <c r="C16" s="301">
        <v>-0.63679589999999997</v>
      </c>
      <c r="D16" s="259">
        <v>0</v>
      </c>
      <c r="E16" s="301">
        <v>-0.90592439999999996</v>
      </c>
      <c r="F16" s="259">
        <v>0</v>
      </c>
      <c r="G16" s="301">
        <v>-0.55980439999999998</v>
      </c>
      <c r="H16" s="265">
        <v>0</v>
      </c>
    </row>
    <row r="17" spans="2:8" ht="15.9" customHeight="1" x14ac:dyDescent="0.25">
      <c r="B17" s="244" t="s">
        <v>153</v>
      </c>
      <c r="C17" s="300">
        <v>0.2044252</v>
      </c>
      <c r="D17" s="257">
        <v>0.495</v>
      </c>
      <c r="E17" s="300">
        <v>-0.4978496</v>
      </c>
      <c r="F17" s="257">
        <v>4.2000000000000003E-2</v>
      </c>
      <c r="G17" s="300">
        <v>-3.5402999999999997E-2</v>
      </c>
      <c r="H17" s="195">
        <v>0.80800000000000005</v>
      </c>
    </row>
    <row r="18" spans="2:8" ht="15.9" customHeight="1" x14ac:dyDescent="0.25">
      <c r="B18" s="244" t="s">
        <v>155</v>
      </c>
      <c r="C18" s="300">
        <v>-0.15447169999999999</v>
      </c>
      <c r="D18" s="257">
        <v>0.371</v>
      </c>
      <c r="E18" s="300">
        <v>-0.1857519</v>
      </c>
      <c r="F18" s="257">
        <v>0.377</v>
      </c>
      <c r="G18" s="300">
        <v>-8.1414899999999998E-2</v>
      </c>
      <c r="H18" s="195">
        <v>0.34100000000000003</v>
      </c>
    </row>
    <row r="19" spans="2:8" ht="15.9" customHeight="1" thickBot="1" x14ac:dyDescent="0.3">
      <c r="B19" s="245" t="s">
        <v>157</v>
      </c>
      <c r="C19" s="301">
        <v>0.36522139999999997</v>
      </c>
      <c r="D19" s="259">
        <v>1.6E-2</v>
      </c>
      <c r="E19" s="301">
        <v>9.8677399999999998E-2</v>
      </c>
      <c r="F19" s="259">
        <v>0.56699999999999995</v>
      </c>
      <c r="G19" s="301">
        <v>0.19863620000000001</v>
      </c>
      <c r="H19" s="265">
        <v>4.0000000000000001E-3</v>
      </c>
    </row>
    <row r="20" spans="2:8" ht="15.9" customHeight="1" x14ac:dyDescent="0.25">
      <c r="B20" s="244" t="s">
        <v>160</v>
      </c>
      <c r="C20" s="300">
        <v>0.62900679999999998</v>
      </c>
      <c r="D20" s="257">
        <v>2.1999999999999999E-2</v>
      </c>
      <c r="E20" s="300">
        <v>-0.23457140000000001</v>
      </c>
      <c r="F20" s="257">
        <v>0.29799999999999999</v>
      </c>
      <c r="G20" s="300">
        <v>1.10411E-2</v>
      </c>
      <c r="H20" s="195">
        <v>0.91700000000000004</v>
      </c>
    </row>
    <row r="21" spans="2:8" ht="15.9" customHeight="1" x14ac:dyDescent="0.25">
      <c r="B21" s="244" t="s">
        <v>162</v>
      </c>
      <c r="C21" s="300">
        <v>0.13146350000000001</v>
      </c>
      <c r="D21" s="257">
        <v>0.36799999999999999</v>
      </c>
      <c r="E21" s="300">
        <v>0.2490224</v>
      </c>
      <c r="F21" s="257">
        <v>0.18</v>
      </c>
      <c r="G21" s="300">
        <v>4.7075699999999998E-2</v>
      </c>
      <c r="H21" s="195">
        <v>0.504</v>
      </c>
    </row>
    <row r="22" spans="2:8" ht="15.9" customHeight="1" x14ac:dyDescent="0.25">
      <c r="B22" s="244" t="s">
        <v>164</v>
      </c>
      <c r="C22" s="300">
        <v>0.6481015</v>
      </c>
      <c r="D22" s="257">
        <v>2E-3</v>
      </c>
      <c r="E22" s="300">
        <v>-0.26713819999999999</v>
      </c>
      <c r="F22" s="257">
        <v>0.183</v>
      </c>
      <c r="G22" s="300">
        <v>0.12041880000000001</v>
      </c>
      <c r="H22" s="195">
        <v>0.158</v>
      </c>
    </row>
    <row r="23" spans="2:8" ht="15.9" customHeight="1" thickBot="1" x14ac:dyDescent="0.3">
      <c r="B23" s="245" t="s">
        <v>166</v>
      </c>
      <c r="C23" s="301">
        <v>0.71090100000000001</v>
      </c>
      <c r="D23" s="259">
        <v>3.1E-2</v>
      </c>
      <c r="E23" s="301">
        <v>-0.23932899999999999</v>
      </c>
      <c r="F23" s="259">
        <v>0.41599999999999998</v>
      </c>
      <c r="G23" s="301">
        <v>9.40777E-2</v>
      </c>
      <c r="H23" s="265">
        <v>0.45600000000000002</v>
      </c>
    </row>
    <row r="24" spans="2:8" ht="15.9" customHeight="1" x14ac:dyDescent="0.25">
      <c r="B24" s="244" t="s">
        <v>169</v>
      </c>
      <c r="C24" s="300">
        <v>-8.3522000000000006E-3</v>
      </c>
      <c r="D24" s="257">
        <v>0.98599999999999999</v>
      </c>
      <c r="E24" s="300">
        <v>0.2133613</v>
      </c>
      <c r="F24" s="257">
        <v>0.63600000000000001</v>
      </c>
      <c r="G24" s="300">
        <v>-0.24558469999999999</v>
      </c>
      <c r="H24" s="195">
        <v>0.186</v>
      </c>
    </row>
    <row r="25" spans="2:8" ht="15.9" customHeight="1" x14ac:dyDescent="0.25">
      <c r="B25" s="244" t="s">
        <v>171</v>
      </c>
      <c r="C25" s="300">
        <v>-0.11629680000000001</v>
      </c>
      <c r="D25" s="257">
        <v>0.51</v>
      </c>
      <c r="E25" s="300">
        <v>-0.2782888</v>
      </c>
      <c r="F25" s="257">
        <v>0.11</v>
      </c>
      <c r="G25" s="300">
        <v>-0.1304864</v>
      </c>
      <c r="H25" s="195">
        <v>0.1</v>
      </c>
    </row>
    <row r="26" spans="2:8" ht="15.9" customHeight="1" thickBot="1" x14ac:dyDescent="0.3">
      <c r="B26" s="245" t="s">
        <v>173</v>
      </c>
      <c r="C26" s="301">
        <v>0.14498620000000001</v>
      </c>
      <c r="D26" s="259">
        <v>0.41499999999999998</v>
      </c>
      <c r="E26" s="301">
        <v>-0.19783339999999999</v>
      </c>
      <c r="F26" s="259">
        <v>0.311</v>
      </c>
      <c r="G26" s="301">
        <v>-0.18606210000000001</v>
      </c>
      <c r="H26" s="265">
        <v>1.9E-2</v>
      </c>
    </row>
    <row r="27" spans="2:8" ht="15.9" customHeight="1" x14ac:dyDescent="0.25">
      <c r="B27" s="244" t="s">
        <v>176</v>
      </c>
      <c r="C27" s="300">
        <v>-0.33428219999999997</v>
      </c>
      <c r="D27" s="257">
        <v>6.0999999999999999E-2</v>
      </c>
      <c r="E27" s="300">
        <v>-8.9911999999999995E-3</v>
      </c>
      <c r="F27" s="257">
        <v>0.96199999999999997</v>
      </c>
      <c r="G27" s="300">
        <v>3.8190099999999998E-2</v>
      </c>
      <c r="H27" s="195">
        <v>0.66500000000000004</v>
      </c>
    </row>
    <row r="28" spans="2:8" ht="15.9" customHeight="1" x14ac:dyDescent="0.25">
      <c r="B28" s="244" t="s">
        <v>178</v>
      </c>
      <c r="C28" s="300">
        <v>4.1978500000000002E-2</v>
      </c>
      <c r="D28" s="257">
        <v>0.85599999999999998</v>
      </c>
      <c r="E28" s="300">
        <v>2.4106099999999998E-2</v>
      </c>
      <c r="F28" s="257">
        <v>0.90800000000000003</v>
      </c>
      <c r="G28" s="300">
        <v>-0.17984220000000001</v>
      </c>
      <c r="H28" s="195">
        <v>5.1999999999999998E-2</v>
      </c>
    </row>
    <row r="29" spans="2:8" ht="15.9" customHeight="1" x14ac:dyDescent="0.25">
      <c r="B29" s="244" t="s">
        <v>180</v>
      </c>
      <c r="C29" s="300">
        <v>-3.0374200000000001E-2</v>
      </c>
      <c r="D29" s="257">
        <v>0.80500000000000005</v>
      </c>
      <c r="E29" s="300">
        <v>-3.5696600000000002E-2</v>
      </c>
      <c r="F29" s="257">
        <v>0.76300000000000001</v>
      </c>
      <c r="G29" s="300">
        <v>1.82089E-2</v>
      </c>
      <c r="H29" s="195">
        <v>0.73399999999999999</v>
      </c>
    </row>
    <row r="30" spans="2:8" ht="15.9" customHeight="1" x14ac:dyDescent="0.25">
      <c r="B30" s="244" t="s">
        <v>182</v>
      </c>
      <c r="C30" s="300">
        <v>-3.9455400000000002E-2</v>
      </c>
      <c r="D30" s="257">
        <v>0.64600000000000002</v>
      </c>
      <c r="E30" s="300">
        <v>-6.9594199999999995E-2</v>
      </c>
      <c r="F30" s="257">
        <v>0.436</v>
      </c>
      <c r="G30" s="300">
        <v>-0.10475139999999999</v>
      </c>
      <c r="H30" s="195">
        <v>8.0000000000000002E-3</v>
      </c>
    </row>
    <row r="31" spans="2:8" ht="15.9" customHeight="1" thickBot="1" x14ac:dyDescent="0.3">
      <c r="B31" s="245" t="s">
        <v>184</v>
      </c>
      <c r="C31" s="301">
        <v>-0.39688410000000002</v>
      </c>
      <c r="D31" s="259">
        <v>4.2999999999999997E-2</v>
      </c>
      <c r="E31" s="301">
        <v>1.102841</v>
      </c>
      <c r="F31" s="259">
        <v>0.01</v>
      </c>
      <c r="G31" s="301">
        <v>4.3246100000000003E-2</v>
      </c>
      <c r="H31" s="265">
        <v>0.68100000000000005</v>
      </c>
    </row>
    <row r="32" spans="2:8" ht="15.9" customHeight="1" thickBot="1" x14ac:dyDescent="0.3">
      <c r="B32" s="245" t="s">
        <v>186</v>
      </c>
      <c r="C32" s="301">
        <v>-2.7716500000000002E-2</v>
      </c>
      <c r="D32" s="259">
        <v>0.871</v>
      </c>
      <c r="E32" s="301">
        <v>0.37953579999999998</v>
      </c>
      <c r="F32" s="259">
        <v>0.14399999999999999</v>
      </c>
      <c r="G32" s="301">
        <v>0.1335769</v>
      </c>
      <c r="H32" s="265">
        <v>0.108</v>
      </c>
    </row>
    <row r="33" spans="2:8" ht="15.9" customHeight="1" x14ac:dyDescent="0.25">
      <c r="B33" s="244" t="s">
        <v>189</v>
      </c>
      <c r="C33" s="300">
        <v>0.1485379</v>
      </c>
      <c r="D33" s="257">
        <v>0.32200000000000001</v>
      </c>
      <c r="E33" s="300">
        <v>0.27733609999999997</v>
      </c>
      <c r="F33" s="257">
        <v>0.10199999999999999</v>
      </c>
      <c r="G33" s="300">
        <v>0.1423886</v>
      </c>
      <c r="H33" s="195">
        <v>2.4E-2</v>
      </c>
    </row>
    <row r="34" spans="2:8" ht="15.9" customHeight="1" thickBot="1" x14ac:dyDescent="0.3">
      <c r="B34" s="245" t="s">
        <v>191</v>
      </c>
      <c r="C34" s="301">
        <v>-0.81698099999999996</v>
      </c>
      <c r="D34" s="259">
        <v>0</v>
      </c>
      <c r="E34" s="301">
        <v>-0.39874399999999999</v>
      </c>
      <c r="F34" s="259">
        <v>2.4E-2</v>
      </c>
      <c r="G34" s="301">
        <v>-0.2762734</v>
      </c>
      <c r="H34" s="265">
        <v>2E-3</v>
      </c>
    </row>
    <row r="35" spans="2:8" ht="15.9" customHeight="1" x14ac:dyDescent="0.25">
      <c r="B35" s="244" t="s">
        <v>194</v>
      </c>
      <c r="C35" s="300">
        <v>-0.49173240000000001</v>
      </c>
      <c r="D35" s="257">
        <v>2.1000000000000001E-2</v>
      </c>
      <c r="E35" s="300">
        <v>-0.48307440000000001</v>
      </c>
      <c r="F35" s="257">
        <v>2.7E-2</v>
      </c>
      <c r="G35" s="300">
        <v>0.1071611</v>
      </c>
      <c r="H35" s="195">
        <v>0.27900000000000003</v>
      </c>
    </row>
    <row r="36" spans="2:8" ht="15.9" customHeight="1" x14ac:dyDescent="0.25">
      <c r="B36" s="244" t="s">
        <v>195</v>
      </c>
      <c r="C36" s="300">
        <v>2.43915E-2</v>
      </c>
      <c r="D36" s="257">
        <v>0.90400000000000003</v>
      </c>
      <c r="E36" s="300">
        <v>-0.14485239999999999</v>
      </c>
      <c r="F36" s="257">
        <v>0.48</v>
      </c>
      <c r="G36" s="300">
        <v>2.82706E-2</v>
      </c>
      <c r="H36" s="195">
        <v>0.74199999999999999</v>
      </c>
    </row>
    <row r="37" spans="2:8" ht="15.9" customHeight="1" thickBot="1" x14ac:dyDescent="0.3">
      <c r="B37" s="245" t="s">
        <v>196</v>
      </c>
      <c r="C37" s="301">
        <v>0.1248867</v>
      </c>
      <c r="D37" s="259">
        <v>0.49</v>
      </c>
      <c r="E37" s="301">
        <v>0.22711139999999999</v>
      </c>
      <c r="F37" s="259">
        <v>0.33300000000000002</v>
      </c>
      <c r="G37" s="301">
        <v>-5.0695999999999998E-2</v>
      </c>
      <c r="H37" s="265">
        <v>0.54500000000000004</v>
      </c>
    </row>
    <row r="38" spans="2:8" ht="15.9" customHeight="1" thickBot="1" x14ac:dyDescent="0.3">
      <c r="B38" s="245" t="s">
        <v>197</v>
      </c>
      <c r="C38" s="301">
        <v>0.36447570000000001</v>
      </c>
      <c r="D38" s="259">
        <v>5.8999999999999997E-2</v>
      </c>
      <c r="E38" s="301">
        <v>0.1090663</v>
      </c>
      <c r="F38" s="259">
        <v>0.53300000000000003</v>
      </c>
      <c r="G38" s="301">
        <v>-3.7940000000000001E-4</v>
      </c>
      <c r="H38" s="265">
        <v>0.996</v>
      </c>
    </row>
    <row r="39" spans="2:8" ht="15.9" customHeight="1" x14ac:dyDescent="0.25">
      <c r="B39" s="244" t="s">
        <v>200</v>
      </c>
      <c r="C39" s="300"/>
      <c r="D39" s="300"/>
      <c r="E39" s="300"/>
      <c r="F39" s="300"/>
      <c r="G39" s="300">
        <v>0.34442790000000001</v>
      </c>
      <c r="H39" s="195">
        <v>1.0999999999999999E-2</v>
      </c>
    </row>
    <row r="40" spans="2:8" ht="15.9" customHeight="1" x14ac:dyDescent="0.25">
      <c r="B40" s="244" t="s">
        <v>202</v>
      </c>
      <c r="C40" s="300"/>
      <c r="D40" s="300"/>
      <c r="E40" s="300"/>
      <c r="F40" s="300"/>
      <c r="G40" s="300">
        <v>0.13296620000000001</v>
      </c>
      <c r="H40" s="195">
        <v>0.61499999999999999</v>
      </c>
    </row>
    <row r="41" spans="2:8" ht="15.9" customHeight="1" x14ac:dyDescent="0.25">
      <c r="B41" s="244" t="s">
        <v>204</v>
      </c>
      <c r="C41" s="300"/>
      <c r="D41" s="300"/>
      <c r="E41" s="300"/>
      <c r="F41" s="300"/>
      <c r="G41" s="300">
        <v>0.20374249999999999</v>
      </c>
      <c r="H41" s="195">
        <v>0.377</v>
      </c>
    </row>
    <row r="42" spans="2:8" ht="15.9" customHeight="1" x14ac:dyDescent="0.25">
      <c r="B42" s="244" t="s">
        <v>206</v>
      </c>
      <c r="C42" s="300"/>
      <c r="D42" s="300"/>
      <c r="E42" s="300"/>
      <c r="F42" s="300"/>
      <c r="G42" s="300">
        <v>-9.5587599999999995E-2</v>
      </c>
      <c r="H42" s="195">
        <v>0.70799999999999996</v>
      </c>
    </row>
    <row r="43" spans="2:8" ht="15.9" customHeight="1" x14ac:dyDescent="0.25">
      <c r="B43" s="244" t="s">
        <v>208</v>
      </c>
      <c r="C43" s="300"/>
      <c r="D43" s="300"/>
      <c r="E43" s="300"/>
      <c r="F43" s="300"/>
      <c r="G43" s="300">
        <v>0.2221072</v>
      </c>
      <c r="H43" s="195">
        <v>0.182</v>
      </c>
    </row>
    <row r="44" spans="2:8" ht="15.9" customHeight="1" x14ac:dyDescent="0.25">
      <c r="B44" s="244" t="s">
        <v>210</v>
      </c>
      <c r="C44" s="300"/>
      <c r="D44" s="300"/>
      <c r="E44" s="300"/>
      <c r="F44" s="300"/>
      <c r="G44" s="300">
        <v>0.69321140000000003</v>
      </c>
      <c r="H44" s="195">
        <v>6.0000000000000001E-3</v>
      </c>
    </row>
    <row r="45" spans="2:8" ht="15.9" customHeight="1" x14ac:dyDescent="0.25">
      <c r="B45" s="244" t="s">
        <v>212</v>
      </c>
      <c r="C45" s="300"/>
      <c r="D45" s="300"/>
      <c r="E45" s="300"/>
      <c r="F45" s="300"/>
      <c r="G45" s="300">
        <v>0.67339789999999999</v>
      </c>
      <c r="H45" s="195">
        <v>4.1000000000000002E-2</v>
      </c>
    </row>
    <row r="46" spans="2:8" ht="15.9" customHeight="1" x14ac:dyDescent="0.25">
      <c r="B46" s="244" t="s">
        <v>214</v>
      </c>
      <c r="C46" s="300"/>
      <c r="D46" s="300"/>
      <c r="E46" s="300"/>
      <c r="F46" s="300"/>
      <c r="G46" s="300">
        <v>0.17273079999999999</v>
      </c>
      <c r="H46" s="195">
        <v>0.42699999999999999</v>
      </c>
    </row>
    <row r="47" spans="2:8" ht="15.9" customHeight="1" x14ac:dyDescent="0.25">
      <c r="B47" s="244" t="s">
        <v>216</v>
      </c>
      <c r="C47" s="300"/>
      <c r="D47" s="300"/>
      <c r="E47" s="300"/>
      <c r="F47" s="300"/>
      <c r="G47" s="300">
        <v>0.29672500000000002</v>
      </c>
      <c r="H47" s="195">
        <v>0.19700000000000001</v>
      </c>
    </row>
    <row r="48" spans="2:8" ht="15.9" customHeight="1" x14ac:dyDescent="0.25">
      <c r="B48" s="244" t="s">
        <v>218</v>
      </c>
      <c r="C48" s="300"/>
      <c r="D48" s="300"/>
      <c r="E48" s="300"/>
      <c r="F48" s="300"/>
      <c r="G48" s="300">
        <v>0.32767770000000002</v>
      </c>
      <c r="H48" s="195">
        <v>0.14699999999999999</v>
      </c>
    </row>
    <row r="49" spans="2:8" ht="15.9" customHeight="1" x14ac:dyDescent="0.25">
      <c r="B49" s="244" t="s">
        <v>220</v>
      </c>
      <c r="C49" s="300"/>
      <c r="D49" s="300"/>
      <c r="E49" s="300"/>
      <c r="F49" s="300"/>
      <c r="G49" s="300">
        <v>0.33303749999999999</v>
      </c>
      <c r="H49" s="195">
        <v>0.123</v>
      </c>
    </row>
    <row r="50" spans="2:8" ht="15.9" customHeight="1" x14ac:dyDescent="0.25">
      <c r="B50" s="244" t="s">
        <v>222</v>
      </c>
      <c r="C50" s="300"/>
      <c r="D50" s="300"/>
      <c r="E50" s="300"/>
      <c r="F50" s="300"/>
      <c r="G50" s="300">
        <v>9.4733499999999998E-2</v>
      </c>
      <c r="H50" s="195">
        <v>0.69299999999999995</v>
      </c>
    </row>
    <row r="51" spans="2:8" ht="15.9" customHeight="1" x14ac:dyDescent="0.25">
      <c r="B51" s="244" t="s">
        <v>224</v>
      </c>
      <c r="C51" s="300"/>
      <c r="D51" s="300"/>
      <c r="E51" s="300"/>
      <c r="F51" s="300"/>
      <c r="G51" s="300">
        <v>0.16474900000000001</v>
      </c>
      <c r="H51" s="195">
        <v>0.60199999999999998</v>
      </c>
    </row>
    <row r="52" spans="2:8" ht="15.9" customHeight="1" x14ac:dyDescent="0.25">
      <c r="B52" s="244" t="s">
        <v>800</v>
      </c>
      <c r="C52" s="300"/>
      <c r="D52" s="300"/>
      <c r="E52" s="300"/>
      <c r="F52" s="300"/>
      <c r="G52" s="300">
        <v>0.18983710000000001</v>
      </c>
      <c r="H52" s="195">
        <v>0.20599999999999999</v>
      </c>
    </row>
    <row r="53" spans="2:8" ht="15.9" customHeight="1" x14ac:dyDescent="0.25">
      <c r="B53" s="244" t="s">
        <v>801</v>
      </c>
      <c r="C53" s="300"/>
      <c r="D53" s="300"/>
      <c r="E53" s="300"/>
      <c r="F53" s="300"/>
      <c r="G53" s="300">
        <v>0.18900829999999999</v>
      </c>
      <c r="H53" s="195">
        <v>0.46600000000000003</v>
      </c>
    </row>
    <row r="54" spans="2:8" ht="15.9" customHeight="1" x14ac:dyDescent="0.25">
      <c r="B54" s="244" t="s">
        <v>802</v>
      </c>
      <c r="C54" s="300"/>
      <c r="D54" s="300"/>
      <c r="E54" s="300"/>
      <c r="F54" s="300"/>
      <c r="G54" s="300">
        <v>0.14911720000000001</v>
      </c>
      <c r="H54" s="195">
        <v>0.61699999999999999</v>
      </c>
    </row>
    <row r="55" spans="2:8" ht="15.9" customHeight="1" x14ac:dyDescent="0.25">
      <c r="B55" s="244" t="s">
        <v>814</v>
      </c>
      <c r="C55" s="300"/>
      <c r="D55" s="300"/>
      <c r="E55" s="300"/>
      <c r="F55" s="300"/>
      <c r="G55" s="300">
        <v>8.3436800000000005E-2</v>
      </c>
      <c r="H55" s="195">
        <v>0.7</v>
      </c>
    </row>
    <row r="56" spans="2:8" ht="15.9" customHeight="1" x14ac:dyDescent="0.25">
      <c r="B56" s="244" t="s">
        <v>815</v>
      </c>
      <c r="C56" s="300"/>
      <c r="D56" s="300"/>
      <c r="E56" s="300"/>
      <c r="F56" s="300"/>
      <c r="G56" s="300">
        <v>-3.3105599999999999E-2</v>
      </c>
      <c r="H56" s="195">
        <v>0.89100000000000001</v>
      </c>
    </row>
    <row r="57" spans="2:8" ht="15.9" customHeight="1" x14ac:dyDescent="0.25">
      <c r="B57" s="244" t="s">
        <v>866</v>
      </c>
      <c r="C57" s="300"/>
      <c r="D57" s="300"/>
      <c r="E57" s="300"/>
      <c r="F57" s="300"/>
      <c r="G57" s="300">
        <v>-2.4535E-3</v>
      </c>
      <c r="H57" s="195">
        <v>0.98899999999999999</v>
      </c>
    </row>
    <row r="58" spans="2:8" ht="15.9" customHeight="1" x14ac:dyDescent="0.25">
      <c r="B58" s="244" t="s">
        <v>868</v>
      </c>
      <c r="C58" s="300"/>
      <c r="D58" s="300"/>
      <c r="E58" s="300"/>
      <c r="F58" s="300"/>
      <c r="G58" s="300">
        <v>0.47518280000000002</v>
      </c>
      <c r="H58" s="195">
        <v>0.28000000000000003</v>
      </c>
    </row>
    <row r="59" spans="2:8" ht="15.9" customHeight="1" x14ac:dyDescent="0.25">
      <c r="B59" s="244" t="s">
        <v>901</v>
      </c>
      <c r="C59" s="300"/>
      <c r="D59" s="300"/>
      <c r="E59" s="300"/>
      <c r="F59" s="300"/>
      <c r="G59" s="300">
        <v>9.0094800000000003E-2</v>
      </c>
      <c r="H59" s="195">
        <v>0.59399999999999997</v>
      </c>
    </row>
    <row r="60" spans="2:8" ht="15.9" customHeight="1" x14ac:dyDescent="0.25">
      <c r="B60" s="244" t="s">
        <v>902</v>
      </c>
      <c r="C60" s="300"/>
      <c r="D60" s="300"/>
      <c r="E60" s="300"/>
      <c r="F60" s="300"/>
      <c r="G60" s="300">
        <v>0.12066499999999999</v>
      </c>
      <c r="H60" s="195">
        <v>0.79500000000000004</v>
      </c>
    </row>
    <row r="61" spans="2:8" ht="15.9" customHeight="1" x14ac:dyDescent="0.25">
      <c r="B61" s="244" t="s">
        <v>905</v>
      </c>
      <c r="C61" s="300"/>
      <c r="D61" s="300"/>
      <c r="E61" s="300"/>
      <c r="F61" s="300"/>
      <c r="G61" s="300">
        <v>-9.2732300000000004E-2</v>
      </c>
      <c r="H61" s="195">
        <v>0.70199999999999996</v>
      </c>
    </row>
    <row r="62" spans="2:8" ht="15.9" customHeight="1" x14ac:dyDescent="0.25">
      <c r="B62" s="244" t="s">
        <v>930</v>
      </c>
      <c r="C62" s="300"/>
      <c r="D62" s="300"/>
      <c r="E62" s="300"/>
      <c r="F62" s="300"/>
      <c r="G62" s="300">
        <v>7.9585699999999995E-2</v>
      </c>
      <c r="H62" s="195">
        <v>0.53300000000000003</v>
      </c>
    </row>
    <row r="63" spans="2:8" ht="15.9" customHeight="1" x14ac:dyDescent="0.25">
      <c r="B63" s="244" t="s">
        <v>931</v>
      </c>
      <c r="C63" s="300"/>
      <c r="D63" s="300"/>
      <c r="E63" s="300"/>
      <c r="F63" s="300"/>
      <c r="G63" s="300">
        <v>0.52543079999999998</v>
      </c>
      <c r="H63" s="195">
        <v>0.22700000000000001</v>
      </c>
    </row>
    <row r="64" spans="2:8" ht="15.9" customHeight="1" x14ac:dyDescent="0.25">
      <c r="B64" s="244" t="s">
        <v>932</v>
      </c>
      <c r="C64" s="300"/>
      <c r="D64" s="300"/>
      <c r="E64" s="300"/>
      <c r="F64" s="300"/>
      <c r="G64" s="300">
        <v>0.36257990000000001</v>
      </c>
      <c r="H64" s="195">
        <v>0.215</v>
      </c>
    </row>
    <row r="65" spans="2:8" ht="15.9" customHeight="1" x14ac:dyDescent="0.25">
      <c r="B65" s="244" t="s">
        <v>968</v>
      </c>
      <c r="C65" s="300"/>
      <c r="D65" s="300"/>
      <c r="E65" s="300"/>
      <c r="F65" s="300"/>
      <c r="G65" s="300">
        <v>-0.2120601</v>
      </c>
      <c r="H65" s="195">
        <v>0.107</v>
      </c>
    </row>
    <row r="66" spans="2:8" ht="15.9" customHeight="1" x14ac:dyDescent="0.25">
      <c r="B66" s="244" t="s">
        <v>969</v>
      </c>
      <c r="C66" s="300"/>
      <c r="D66" s="300"/>
      <c r="E66" s="300"/>
      <c r="F66" s="300"/>
      <c r="G66" s="300">
        <v>1.2772920000000001</v>
      </c>
      <c r="H66" s="195">
        <v>1E-3</v>
      </c>
    </row>
    <row r="67" spans="2:8" ht="15.9" customHeight="1" x14ac:dyDescent="0.25">
      <c r="B67" s="244" t="s">
        <v>1033</v>
      </c>
      <c r="C67" s="300"/>
      <c r="D67" s="300"/>
      <c r="E67" s="300"/>
      <c r="F67" s="300"/>
      <c r="G67" s="300">
        <v>-0.22963929999999999</v>
      </c>
      <c r="H67" s="195">
        <v>0.13400000000000001</v>
      </c>
    </row>
    <row r="68" spans="2:8" ht="15.9" customHeight="1" x14ac:dyDescent="0.25">
      <c r="B68" s="244" t="s">
        <v>1035</v>
      </c>
      <c r="C68" s="300"/>
      <c r="D68" s="300"/>
      <c r="E68" s="300"/>
      <c r="F68" s="300"/>
      <c r="G68" s="300">
        <v>3.1757800000000003E-2</v>
      </c>
      <c r="H68" s="195">
        <v>0.92700000000000005</v>
      </c>
    </row>
    <row r="69" spans="2:8" ht="15.9" customHeight="1" thickBot="1" x14ac:dyDescent="0.3">
      <c r="B69" s="245" t="s">
        <v>1037</v>
      </c>
      <c r="C69" s="301"/>
      <c r="D69" s="301"/>
      <c r="E69" s="301"/>
      <c r="F69" s="301"/>
      <c r="G69" s="301">
        <v>0.37085669999999998</v>
      </c>
      <c r="H69" s="265">
        <v>2.1999999999999999E-2</v>
      </c>
    </row>
    <row r="70" spans="2:8" ht="15.9" customHeight="1" thickBot="1" x14ac:dyDescent="0.3">
      <c r="B70" s="245" t="s">
        <v>227</v>
      </c>
      <c r="C70" s="301">
        <v>1.037725</v>
      </c>
      <c r="D70" s="259">
        <v>0</v>
      </c>
      <c r="E70" s="301">
        <v>0.72722439999999999</v>
      </c>
      <c r="F70" s="259">
        <v>0</v>
      </c>
      <c r="G70" s="301" t="s">
        <v>295</v>
      </c>
      <c r="H70" s="265" t="s">
        <v>296</v>
      </c>
    </row>
    <row r="71" spans="2:8" ht="15.9" customHeight="1" thickBot="1" x14ac:dyDescent="0.3">
      <c r="B71" s="244" t="s">
        <v>237</v>
      </c>
      <c r="C71" s="300">
        <v>0.40654580000000001</v>
      </c>
      <c r="D71" s="259">
        <v>0.02</v>
      </c>
      <c r="E71" s="300">
        <v>0.659551</v>
      </c>
      <c r="F71" s="257">
        <v>2E-3</v>
      </c>
      <c r="G71" s="300" t="s">
        <v>295</v>
      </c>
      <c r="H71" s="195" t="s">
        <v>296</v>
      </c>
    </row>
    <row r="72" spans="2:8" ht="15.9" customHeight="1" x14ac:dyDescent="0.25">
      <c r="B72" s="246" t="s">
        <v>240</v>
      </c>
      <c r="C72" s="302"/>
      <c r="D72" s="302"/>
      <c r="E72" s="302"/>
      <c r="F72" s="302"/>
      <c r="G72" s="302">
        <v>0.4359711</v>
      </c>
      <c r="H72" s="303">
        <v>1.0999999999999999E-2</v>
      </c>
    </row>
    <row r="73" spans="2:8" ht="15.9" customHeight="1" x14ac:dyDescent="0.25">
      <c r="B73" s="244" t="s">
        <v>242</v>
      </c>
      <c r="C73" s="300"/>
      <c r="D73" s="300"/>
      <c r="E73" s="300"/>
      <c r="F73" s="300"/>
      <c r="G73" s="300">
        <v>0.28546070000000001</v>
      </c>
      <c r="H73" s="195">
        <v>0.11</v>
      </c>
    </row>
    <row r="74" spans="2:8" ht="15.9" customHeight="1" x14ac:dyDescent="0.25">
      <c r="B74" s="244" t="s">
        <v>244</v>
      </c>
      <c r="C74" s="300"/>
      <c r="D74" s="300"/>
      <c r="E74" s="300"/>
      <c r="F74" s="300"/>
      <c r="G74" s="300">
        <v>0.16651440000000001</v>
      </c>
      <c r="H74" s="195">
        <v>0.11600000000000001</v>
      </c>
    </row>
    <row r="75" spans="2:8" ht="15.9" customHeight="1" x14ac:dyDescent="0.25">
      <c r="B75" s="244" t="s">
        <v>246</v>
      </c>
      <c r="C75" s="300"/>
      <c r="D75" s="300"/>
      <c r="E75" s="300"/>
      <c r="F75" s="300"/>
      <c r="G75" s="300">
        <v>-0.2194921</v>
      </c>
      <c r="H75" s="195">
        <v>0.44500000000000001</v>
      </c>
    </row>
    <row r="76" spans="2:8" ht="15.9" customHeight="1" x14ac:dyDescent="0.25">
      <c r="B76" s="244" t="s">
        <v>248</v>
      </c>
      <c r="C76" s="300"/>
      <c r="D76" s="300"/>
      <c r="E76" s="300"/>
      <c r="F76" s="300"/>
      <c r="G76" s="300">
        <v>7.55218E-2</v>
      </c>
      <c r="H76" s="195">
        <v>0.53500000000000003</v>
      </c>
    </row>
    <row r="77" spans="2:8" ht="15.9" customHeight="1" x14ac:dyDescent="0.25">
      <c r="B77" s="244" t="s">
        <v>250</v>
      </c>
      <c r="C77" s="300"/>
      <c r="D77" s="300"/>
      <c r="E77" s="300"/>
      <c r="F77" s="300"/>
      <c r="G77" s="300">
        <v>-7.0345699999999997E-2</v>
      </c>
      <c r="H77" s="195">
        <v>0.62</v>
      </c>
    </row>
    <row r="78" spans="2:8" ht="15.9" customHeight="1" x14ac:dyDescent="0.25">
      <c r="B78" s="244" t="s">
        <v>252</v>
      </c>
      <c r="C78" s="300"/>
      <c r="D78" s="300"/>
      <c r="E78" s="300"/>
      <c r="F78" s="300"/>
      <c r="G78" s="300">
        <v>0.15920570000000001</v>
      </c>
      <c r="H78" s="195">
        <v>0.14099999999999999</v>
      </c>
    </row>
    <row r="79" spans="2:8" ht="15.9" customHeight="1" x14ac:dyDescent="0.25">
      <c r="B79" s="244" t="s">
        <v>254</v>
      </c>
      <c r="C79" s="300"/>
      <c r="D79" s="300"/>
      <c r="E79" s="300"/>
      <c r="F79" s="300"/>
      <c r="G79" s="300">
        <v>0.2365138</v>
      </c>
      <c r="H79" s="195">
        <v>1.4E-2</v>
      </c>
    </row>
    <row r="80" spans="2:8" ht="15.9" customHeight="1" x14ac:dyDescent="0.25">
      <c r="B80" s="244" t="s">
        <v>256</v>
      </c>
      <c r="C80" s="300"/>
      <c r="D80" s="300"/>
      <c r="E80" s="300"/>
      <c r="F80" s="300"/>
      <c r="G80" s="300">
        <v>-0.1241628</v>
      </c>
      <c r="H80" s="195">
        <v>0.55700000000000005</v>
      </c>
    </row>
    <row r="81" spans="2:8" ht="15.9" customHeight="1" x14ac:dyDescent="0.25">
      <c r="B81" s="244" t="s">
        <v>258</v>
      </c>
      <c r="C81" s="300"/>
      <c r="D81" s="300"/>
      <c r="E81" s="300"/>
      <c r="F81" s="300"/>
      <c r="G81" s="300">
        <v>0.29935450000000002</v>
      </c>
      <c r="H81" s="195">
        <v>3.5000000000000003E-2</v>
      </c>
    </row>
    <row r="82" spans="2:8" ht="15.9" customHeight="1" x14ac:dyDescent="0.25">
      <c r="B82" s="244" t="s">
        <v>260</v>
      </c>
      <c r="C82" s="300"/>
      <c r="D82" s="300"/>
      <c r="E82" s="300"/>
      <c r="F82" s="300"/>
      <c r="G82" s="300">
        <v>0.12860379999999999</v>
      </c>
      <c r="H82" s="195">
        <v>0.41899999999999998</v>
      </c>
    </row>
    <row r="83" spans="2:8" ht="15.9" customHeight="1" x14ac:dyDescent="0.25">
      <c r="B83" s="244" t="s">
        <v>262</v>
      </c>
      <c r="C83" s="300"/>
      <c r="D83" s="300"/>
      <c r="E83" s="300"/>
      <c r="F83" s="300"/>
      <c r="G83" s="300">
        <v>0.53302660000000002</v>
      </c>
      <c r="H83" s="195">
        <v>2.9000000000000001E-2</v>
      </c>
    </row>
    <row r="84" spans="2:8" ht="15.9" customHeight="1" x14ac:dyDescent="0.25">
      <c r="B84" s="244" t="s">
        <v>264</v>
      </c>
      <c r="C84" s="300"/>
      <c r="D84" s="300"/>
      <c r="E84" s="300"/>
      <c r="F84" s="300"/>
      <c r="G84" s="300">
        <v>0.4719932</v>
      </c>
      <c r="H84" s="195">
        <v>3.0000000000000001E-3</v>
      </c>
    </row>
    <row r="85" spans="2:8" ht="15.9" customHeight="1" x14ac:dyDescent="0.25">
      <c r="B85" s="244" t="s">
        <v>266</v>
      </c>
      <c r="C85" s="300"/>
      <c r="D85" s="300"/>
      <c r="E85" s="300"/>
      <c r="F85" s="300"/>
      <c r="G85" s="300">
        <v>0.49216490000000002</v>
      </c>
      <c r="H85" s="195">
        <v>8.9999999999999993E-3</v>
      </c>
    </row>
    <row r="86" spans="2:8" ht="15.9" customHeight="1" thickBot="1" x14ac:dyDescent="0.3">
      <c r="B86" s="245" t="s">
        <v>268</v>
      </c>
      <c r="C86" s="301"/>
      <c r="D86" s="301"/>
      <c r="E86" s="301"/>
      <c r="F86" s="301"/>
      <c r="G86" s="301">
        <v>0.57473960000000002</v>
      </c>
      <c r="H86" s="265">
        <v>3.0000000000000001E-3</v>
      </c>
    </row>
    <row r="87" spans="2:8" ht="15.9" customHeight="1" x14ac:dyDescent="0.25">
      <c r="B87" s="244" t="s">
        <v>271</v>
      </c>
      <c r="C87" s="300"/>
      <c r="D87" s="300"/>
      <c r="E87" s="300"/>
      <c r="F87" s="300"/>
      <c r="G87" s="300">
        <v>3.0236499999999999E-2</v>
      </c>
      <c r="H87" s="195">
        <v>0.94299999999999995</v>
      </c>
    </row>
    <row r="88" spans="2:8" ht="15.9" customHeight="1" x14ac:dyDescent="0.25">
      <c r="B88" s="244" t="s">
        <v>273</v>
      </c>
      <c r="C88" s="300"/>
      <c r="D88" s="300"/>
      <c r="E88" s="300"/>
      <c r="F88" s="300"/>
      <c r="G88" s="300">
        <v>0.28387699999999999</v>
      </c>
      <c r="H88" s="195">
        <v>0.26</v>
      </c>
    </row>
    <row r="89" spans="2:8" ht="15.9" customHeight="1" x14ac:dyDescent="0.25">
      <c r="B89" s="244" t="s">
        <v>275</v>
      </c>
      <c r="C89" s="300"/>
      <c r="D89" s="300"/>
      <c r="E89" s="300"/>
      <c r="F89" s="300"/>
      <c r="G89" s="300">
        <v>0.1230492</v>
      </c>
      <c r="H89" s="195">
        <v>0.314</v>
      </c>
    </row>
    <row r="90" spans="2:8" ht="15.9" customHeight="1" x14ac:dyDescent="0.25">
      <c r="B90" s="244" t="s">
        <v>277</v>
      </c>
      <c r="C90" s="300"/>
      <c r="D90" s="300"/>
      <c r="E90" s="300"/>
      <c r="F90" s="300"/>
      <c r="G90" s="300">
        <v>4.3691099999999997E-2</v>
      </c>
      <c r="H90" s="195">
        <v>0.70899999999999996</v>
      </c>
    </row>
    <row r="91" spans="2:8" ht="15.9" customHeight="1" x14ac:dyDescent="0.25">
      <c r="B91" s="244" t="s">
        <v>279</v>
      </c>
      <c r="C91" s="300"/>
      <c r="D91" s="300"/>
      <c r="E91" s="300"/>
      <c r="F91" s="300"/>
      <c r="G91" s="300">
        <v>-9.8441399999999998E-2</v>
      </c>
      <c r="H91" s="195">
        <v>0.44</v>
      </c>
    </row>
    <row r="92" spans="2:8" ht="15.9" customHeight="1" x14ac:dyDescent="0.25">
      <c r="B92" s="244" t="s">
        <v>281</v>
      </c>
      <c r="C92" s="300"/>
      <c r="D92" s="300"/>
      <c r="E92" s="300"/>
      <c r="F92" s="300"/>
      <c r="G92" s="300">
        <v>0.109419</v>
      </c>
      <c r="H92" s="195">
        <v>0.56899999999999995</v>
      </c>
    </row>
    <row r="93" spans="2:8" ht="15.9" customHeight="1" x14ac:dyDescent="0.25">
      <c r="B93" s="244" t="s">
        <v>283</v>
      </c>
      <c r="C93" s="300"/>
      <c r="D93" s="300"/>
      <c r="E93" s="300"/>
      <c r="F93" s="300"/>
      <c r="G93" s="300">
        <v>1.0666699999999999E-2</v>
      </c>
      <c r="H93" s="195">
        <v>0.91900000000000004</v>
      </c>
    </row>
    <row r="94" spans="2:8" ht="15.9" customHeight="1" x14ac:dyDescent="0.25">
      <c r="B94" s="244" t="s">
        <v>285</v>
      </c>
      <c r="C94" s="300"/>
      <c r="D94" s="300"/>
      <c r="E94" s="300"/>
      <c r="F94" s="300"/>
      <c r="G94" s="300">
        <v>-6.7464999999999999E-3</v>
      </c>
      <c r="H94" s="195">
        <v>0.94199999999999995</v>
      </c>
    </row>
    <row r="95" spans="2:8" ht="15.9" customHeight="1" thickBot="1" x14ac:dyDescent="0.3">
      <c r="B95" s="245" t="s">
        <v>287</v>
      </c>
      <c r="C95" s="301"/>
      <c r="D95" s="301"/>
      <c r="E95" s="301"/>
      <c r="F95" s="301"/>
      <c r="G95" s="301">
        <v>0.13321659999999999</v>
      </c>
      <c r="H95" s="265">
        <v>0.245</v>
      </c>
    </row>
    <row r="96" spans="2:8" ht="15.9" customHeight="1" x14ac:dyDescent="0.25">
      <c r="B96" s="244" t="s">
        <v>230</v>
      </c>
      <c r="C96" s="300"/>
      <c r="D96" s="300"/>
      <c r="E96" s="300">
        <v>-1.737252</v>
      </c>
      <c r="F96" s="257">
        <v>0</v>
      </c>
      <c r="G96" s="300" t="s">
        <v>295</v>
      </c>
      <c r="H96" s="195" t="s">
        <v>296</v>
      </c>
    </row>
    <row r="97" spans="2:8" ht="15.9" customHeight="1" x14ac:dyDescent="0.25">
      <c r="B97" s="244" t="s">
        <v>232</v>
      </c>
      <c r="C97" s="300"/>
      <c r="D97" s="300"/>
      <c r="E97" s="300">
        <v>-0.1935124</v>
      </c>
      <c r="F97" s="257">
        <v>0.34799999999999998</v>
      </c>
      <c r="G97" s="300" t="s">
        <v>295</v>
      </c>
      <c r="H97" s="195" t="s">
        <v>296</v>
      </c>
    </row>
    <row r="98" spans="2:8" ht="15.9" customHeight="1" thickBot="1" x14ac:dyDescent="0.3">
      <c r="B98" s="245" t="s">
        <v>234</v>
      </c>
      <c r="C98" s="301"/>
      <c r="D98" s="301"/>
      <c r="E98" s="301">
        <v>-1.338954</v>
      </c>
      <c r="F98" s="259">
        <v>0</v>
      </c>
      <c r="G98" s="301" t="s">
        <v>295</v>
      </c>
      <c r="H98" s="265" t="s">
        <v>296</v>
      </c>
    </row>
    <row r="99" spans="2:8" ht="15.9" customHeight="1" thickBot="1" x14ac:dyDescent="0.3">
      <c r="B99" s="245" t="s">
        <v>297</v>
      </c>
      <c r="C99" s="301">
        <v>2.7951299999999999</v>
      </c>
      <c r="D99" s="259">
        <v>0</v>
      </c>
      <c r="E99" s="301">
        <v>4.287839</v>
      </c>
      <c r="F99" s="259">
        <v>0</v>
      </c>
      <c r="G99" s="301">
        <v>1.4010469999999999</v>
      </c>
      <c r="H99" s="265">
        <v>0</v>
      </c>
    </row>
    <row r="100" spans="2:8" ht="15.9" customHeight="1" x14ac:dyDescent="0.25">
      <c r="B100" s="249" t="s">
        <v>0</v>
      </c>
      <c r="C100" s="475">
        <v>8862</v>
      </c>
      <c r="D100" s="476"/>
      <c r="E100" s="475">
        <v>8590</v>
      </c>
      <c r="F100" s="477"/>
      <c r="G100" s="475">
        <v>8357</v>
      </c>
      <c r="H100" s="478"/>
    </row>
    <row r="101" spans="2:8" ht="15.9" customHeight="1" x14ac:dyDescent="0.25">
      <c r="B101" s="249" t="s">
        <v>298</v>
      </c>
      <c r="C101" s="479">
        <v>-1130.5406</v>
      </c>
      <c r="D101" s="480"/>
      <c r="E101" s="479">
        <v>-909.42611999999997</v>
      </c>
      <c r="F101" s="480"/>
      <c r="G101" s="479">
        <v>-3989.6741000000002</v>
      </c>
      <c r="H101" s="481"/>
    </row>
    <row r="102" spans="2:8" ht="15.9" customHeight="1" thickBot="1" x14ac:dyDescent="0.3">
      <c r="B102" s="243" t="s">
        <v>299</v>
      </c>
      <c r="C102" s="472">
        <v>6.9800000000000001E-2</v>
      </c>
      <c r="D102" s="473"/>
      <c r="E102" s="472">
        <v>0.15029999999999999</v>
      </c>
      <c r="F102" s="473"/>
      <c r="G102" s="472">
        <v>4.7699999999999999E-2</v>
      </c>
      <c r="H102" s="474"/>
    </row>
    <row r="103" spans="2:8" ht="15.9" customHeight="1" thickTop="1" x14ac:dyDescent="0.25">
      <c r="B103" s="190"/>
      <c r="C103" s="48"/>
      <c r="D103" s="48"/>
      <c r="E103" s="48"/>
      <c r="F103" s="48"/>
      <c r="G103" s="48"/>
      <c r="H103" s="195"/>
    </row>
    <row r="104" spans="2:8" ht="15.9" customHeight="1" x14ac:dyDescent="0.25">
      <c r="B104" s="190"/>
      <c r="C104" s="48"/>
      <c r="D104" s="48"/>
      <c r="E104" s="48"/>
      <c r="F104" s="48"/>
      <c r="G104" s="48"/>
      <c r="H104" s="195"/>
    </row>
    <row r="105" spans="2:8" ht="15.9" customHeight="1" x14ac:dyDescent="0.25">
      <c r="B105" s="190"/>
      <c r="C105" s="48"/>
      <c r="D105" s="48"/>
      <c r="E105" s="48"/>
      <c r="F105" s="48"/>
      <c r="G105" s="48"/>
      <c r="H105" s="195"/>
    </row>
    <row r="106" spans="2:8" ht="15.9" customHeight="1" x14ac:dyDescent="0.25">
      <c r="B106" s="190"/>
      <c r="C106" s="48"/>
      <c r="D106" s="48"/>
      <c r="E106" s="48"/>
      <c r="F106" s="48"/>
      <c r="G106" s="48"/>
      <c r="H106" s="195"/>
    </row>
    <row r="107" spans="2:8" ht="15.9" customHeight="1" x14ac:dyDescent="0.25">
      <c r="B107" s="190"/>
      <c r="C107" s="48"/>
      <c r="D107" s="48"/>
      <c r="E107" s="48"/>
      <c r="F107" s="48"/>
      <c r="G107" s="48"/>
      <c r="H107" s="195"/>
    </row>
    <row r="108" spans="2:8" ht="15.9" customHeight="1" x14ac:dyDescent="0.25">
      <c r="B108" s="190"/>
      <c r="C108" s="48"/>
      <c r="D108" s="48"/>
      <c r="E108" s="48"/>
      <c r="F108" s="48"/>
      <c r="G108" s="48"/>
      <c r="H108" s="195"/>
    </row>
    <row r="109" spans="2:8" ht="15.9" customHeight="1" x14ac:dyDescent="0.25">
      <c r="B109" s="190"/>
      <c r="C109" s="48"/>
      <c r="D109" s="48"/>
      <c r="E109" s="48"/>
      <c r="F109" s="48"/>
      <c r="G109" s="48"/>
      <c r="H109" s="195"/>
    </row>
    <row r="110" spans="2:8" ht="15.9" customHeight="1" x14ac:dyDescent="0.25">
      <c r="B110" s="190"/>
      <c r="C110" s="48"/>
      <c r="D110" s="48"/>
      <c r="E110" s="48"/>
      <c r="F110" s="48"/>
      <c r="G110" s="48"/>
      <c r="H110" s="195"/>
    </row>
    <row r="111" spans="2:8" ht="15.9" customHeight="1" x14ac:dyDescent="0.25">
      <c r="B111" s="190"/>
      <c r="C111" s="48"/>
      <c r="D111" s="48"/>
      <c r="E111" s="48"/>
      <c r="F111" s="48"/>
      <c r="G111" s="48"/>
      <c r="H111" s="195"/>
    </row>
    <row r="112" spans="2:8" ht="15.9" customHeight="1" x14ac:dyDescent="0.25">
      <c r="B112" s="190"/>
      <c r="C112" s="48"/>
      <c r="D112" s="48"/>
      <c r="E112" s="48"/>
      <c r="F112" s="48"/>
      <c r="G112" s="48"/>
      <c r="H112" s="195"/>
    </row>
    <row r="113" spans="2:8" ht="15.9" customHeight="1" x14ac:dyDescent="0.25">
      <c r="B113" s="190"/>
      <c r="C113" s="48"/>
      <c r="D113" s="48"/>
      <c r="E113" s="48"/>
      <c r="F113" s="48"/>
      <c r="G113" s="48"/>
      <c r="H113" s="195"/>
    </row>
    <row r="114" spans="2:8" ht="15.9" customHeight="1" x14ac:dyDescent="0.25">
      <c r="B114" s="190"/>
      <c r="C114" s="48"/>
      <c r="D114" s="48"/>
      <c r="E114" s="48"/>
      <c r="F114" s="48"/>
      <c r="G114" s="48"/>
      <c r="H114" s="195"/>
    </row>
    <row r="115" spans="2:8" ht="15.9" customHeight="1" x14ac:dyDescent="0.25">
      <c r="B115" s="190"/>
      <c r="C115" s="48"/>
      <c r="D115" s="48"/>
      <c r="E115" s="48"/>
      <c r="F115" s="48"/>
      <c r="G115" s="48"/>
      <c r="H115" s="195"/>
    </row>
    <row r="116" spans="2:8" ht="15.9" customHeight="1" x14ac:dyDescent="0.25">
      <c r="B116" s="190"/>
      <c r="C116" s="48"/>
      <c r="D116" s="48"/>
      <c r="E116" s="48"/>
      <c r="F116" s="48"/>
      <c r="G116" s="48"/>
      <c r="H116" s="195"/>
    </row>
    <row r="117" spans="2:8" ht="15.9" customHeight="1" x14ac:dyDescent="0.25">
      <c r="B117" s="190"/>
      <c r="C117" s="48"/>
      <c r="D117" s="48"/>
      <c r="E117" s="48"/>
      <c r="F117" s="48"/>
      <c r="G117" s="48"/>
      <c r="H117" s="195"/>
    </row>
    <row r="118" spans="2:8" ht="15.9" customHeight="1" x14ac:dyDescent="0.25">
      <c r="B118" s="190"/>
      <c r="C118" s="48"/>
      <c r="D118" s="48"/>
      <c r="E118" s="48"/>
      <c r="F118" s="48"/>
      <c r="G118" s="48"/>
      <c r="H118" s="195"/>
    </row>
    <row r="119" spans="2:8" ht="15.9" customHeight="1" x14ac:dyDescent="0.25">
      <c r="B119" s="190"/>
      <c r="C119" s="48"/>
      <c r="D119" s="48"/>
      <c r="E119" s="48"/>
      <c r="F119" s="48"/>
      <c r="G119" s="48"/>
      <c r="H119" s="195"/>
    </row>
    <row r="120" spans="2:8" ht="15.9" customHeight="1" x14ac:dyDescent="0.25">
      <c r="B120" s="190"/>
      <c r="C120" s="48"/>
      <c r="D120" s="48"/>
      <c r="E120" s="48"/>
      <c r="F120" s="48"/>
      <c r="G120" s="48"/>
      <c r="H120" s="195"/>
    </row>
    <row r="121" spans="2:8" ht="15.9" customHeight="1" x14ac:dyDescent="0.25">
      <c r="B121" s="190"/>
      <c r="C121" s="48"/>
      <c r="D121" s="48"/>
      <c r="E121" s="48"/>
      <c r="F121" s="48"/>
      <c r="G121" s="48"/>
      <c r="H121" s="195"/>
    </row>
    <row r="122" spans="2:8" ht="15.9" customHeight="1" x14ac:dyDescent="0.25">
      <c r="B122" s="190"/>
      <c r="C122" s="48"/>
      <c r="D122" s="48"/>
      <c r="E122" s="48"/>
      <c r="F122" s="48"/>
      <c r="G122" s="48"/>
      <c r="H122" s="195"/>
    </row>
    <row r="123" spans="2:8" ht="15.9" customHeight="1" x14ac:dyDescent="0.25">
      <c r="B123" s="190"/>
      <c r="C123" s="48"/>
      <c r="D123" s="48"/>
      <c r="E123" s="48"/>
      <c r="F123" s="48"/>
      <c r="G123" s="48"/>
      <c r="H123" s="195"/>
    </row>
    <row r="124" spans="2:8" ht="15.9" customHeight="1" x14ac:dyDescent="0.25">
      <c r="B124" s="190"/>
      <c r="C124" s="48"/>
      <c r="D124" s="48"/>
      <c r="E124" s="48"/>
      <c r="F124" s="48"/>
      <c r="G124" s="48"/>
      <c r="H124" s="195"/>
    </row>
    <row r="125" spans="2:8" ht="15.9" customHeight="1" x14ac:dyDescent="0.25">
      <c r="B125" s="190"/>
      <c r="C125" s="48"/>
      <c r="D125" s="48"/>
      <c r="E125" s="48"/>
      <c r="F125" s="48"/>
      <c r="G125" s="48"/>
      <c r="H125" s="195"/>
    </row>
    <row r="126" spans="2:8" ht="15.9" customHeight="1" x14ac:dyDescent="0.25">
      <c r="B126" s="190"/>
      <c r="C126" s="48"/>
      <c r="D126" s="48"/>
      <c r="E126" s="48"/>
      <c r="F126" s="48"/>
      <c r="G126" s="48"/>
      <c r="H126" s="195"/>
    </row>
    <row r="127" spans="2:8" ht="15.9" customHeight="1" x14ac:dyDescent="0.25">
      <c r="B127" s="190"/>
      <c r="C127" s="48"/>
      <c r="D127" s="48"/>
      <c r="E127" s="48"/>
      <c r="F127" s="48"/>
      <c r="G127" s="48"/>
      <c r="H127" s="195"/>
    </row>
    <row r="128" spans="2:8" ht="15.9" customHeight="1" x14ac:dyDescent="0.25">
      <c r="B128" s="190"/>
      <c r="C128" s="48"/>
      <c r="D128" s="48"/>
      <c r="E128" s="48"/>
      <c r="F128" s="48"/>
      <c r="G128" s="48"/>
      <c r="H128" s="195"/>
    </row>
    <row r="129" spans="2:8" ht="15.9" customHeight="1" x14ac:dyDescent="0.25">
      <c r="B129" s="190"/>
      <c r="C129" s="48"/>
      <c r="D129" s="48"/>
      <c r="E129" s="48"/>
      <c r="F129" s="48"/>
      <c r="G129" s="48"/>
      <c r="H129" s="195"/>
    </row>
    <row r="130" spans="2:8" ht="15.9" customHeight="1" x14ac:dyDescent="0.25">
      <c r="B130" s="190"/>
      <c r="C130" s="48"/>
      <c r="D130" s="48"/>
      <c r="E130" s="48"/>
      <c r="F130" s="48"/>
      <c r="G130" s="48"/>
      <c r="H130" s="195"/>
    </row>
    <row r="131" spans="2:8" ht="15.9" customHeight="1" x14ac:dyDescent="0.25">
      <c r="B131" s="190"/>
      <c r="C131" s="48"/>
      <c r="D131" s="48"/>
      <c r="E131" s="48"/>
      <c r="F131" s="48"/>
      <c r="G131" s="48"/>
      <c r="H131" s="195"/>
    </row>
    <row r="132" spans="2:8" ht="15.9" customHeight="1" x14ac:dyDescent="0.25">
      <c r="B132" s="190"/>
      <c r="C132" s="48"/>
      <c r="D132" s="48"/>
      <c r="E132" s="48"/>
      <c r="F132" s="48"/>
      <c r="G132" s="48"/>
      <c r="H132" s="195"/>
    </row>
    <row r="133" spans="2:8" ht="15.9" customHeight="1" x14ac:dyDescent="0.25">
      <c r="B133" s="190"/>
      <c r="C133" s="48"/>
      <c r="D133" s="48"/>
      <c r="E133" s="48"/>
      <c r="F133" s="48"/>
      <c r="G133" s="48"/>
      <c r="H133" s="195"/>
    </row>
    <row r="134" spans="2:8" ht="12" customHeight="1" x14ac:dyDescent="0.25">
      <c r="B134" s="190"/>
      <c r="C134" s="48"/>
      <c r="D134" s="48"/>
      <c r="E134" s="48"/>
      <c r="F134" s="48"/>
      <c r="G134" s="48"/>
      <c r="H134" s="195"/>
    </row>
    <row r="135" spans="2:8" x14ac:dyDescent="0.25">
      <c r="B135" s="190"/>
      <c r="C135" s="48"/>
      <c r="D135" s="48"/>
      <c r="E135" s="48"/>
      <c r="F135" s="48"/>
      <c r="G135" s="48"/>
      <c r="H135" s="195"/>
    </row>
    <row r="136" spans="2:8" x14ac:dyDescent="0.25">
      <c r="B136" s="190"/>
      <c r="C136" s="48"/>
      <c r="D136" s="48"/>
      <c r="E136" s="48"/>
      <c r="F136" s="48"/>
      <c r="G136" s="48"/>
      <c r="H136" s="195"/>
    </row>
    <row r="137" spans="2:8" x14ac:dyDescent="0.25">
      <c r="B137" s="190"/>
      <c r="C137" s="48"/>
      <c r="D137" s="48"/>
      <c r="E137" s="48"/>
      <c r="F137" s="48"/>
      <c r="G137" s="48"/>
      <c r="H137" s="195"/>
    </row>
    <row r="138" spans="2:8" x14ac:dyDescent="0.25">
      <c r="B138" s="190"/>
      <c r="C138" s="48"/>
      <c r="D138" s="48"/>
      <c r="E138" s="48"/>
      <c r="F138" s="48"/>
      <c r="G138" s="48"/>
      <c r="H138" s="195"/>
    </row>
    <row r="139" spans="2:8" x14ac:dyDescent="0.25">
      <c r="B139" s="190"/>
      <c r="C139" s="48"/>
      <c r="D139" s="48"/>
      <c r="E139" s="48"/>
      <c r="F139" s="48"/>
      <c r="G139" s="48"/>
      <c r="H139" s="195"/>
    </row>
    <row r="140" spans="2:8" x14ac:dyDescent="0.25">
      <c r="B140" s="190"/>
      <c r="C140" s="48"/>
      <c r="D140" s="48"/>
      <c r="E140" s="48"/>
      <c r="F140" s="48"/>
      <c r="G140" s="48"/>
      <c r="H140" s="195"/>
    </row>
    <row r="141" spans="2:8" x14ac:dyDescent="0.25">
      <c r="B141" s="190"/>
      <c r="C141" s="48"/>
      <c r="D141" s="48"/>
      <c r="E141" s="48"/>
      <c r="F141" s="48"/>
      <c r="G141" s="48"/>
      <c r="H141" s="195"/>
    </row>
    <row r="142" spans="2:8" x14ac:dyDescent="0.25">
      <c r="B142" s="190"/>
      <c r="C142" s="48"/>
      <c r="D142" s="48"/>
      <c r="E142" s="48"/>
      <c r="F142" s="48"/>
      <c r="G142" s="48"/>
      <c r="H142" s="195"/>
    </row>
    <row r="143" spans="2:8" x14ac:dyDescent="0.25">
      <c r="B143" s="190"/>
      <c r="C143" s="48"/>
      <c r="D143" s="48"/>
      <c r="E143" s="48"/>
      <c r="F143" s="48"/>
      <c r="G143" s="48"/>
      <c r="H143" s="195"/>
    </row>
    <row r="144" spans="2:8" x14ac:dyDescent="0.25">
      <c r="B144" s="190"/>
      <c r="C144" s="48"/>
      <c r="D144" s="48"/>
      <c r="E144" s="48"/>
      <c r="F144" s="48"/>
      <c r="G144" s="48"/>
      <c r="H144" s="195"/>
    </row>
    <row r="145" spans="2:8" x14ac:dyDescent="0.25">
      <c r="B145" s="190"/>
      <c r="C145" s="48"/>
      <c r="D145" s="48"/>
      <c r="E145" s="48"/>
      <c r="F145" s="48"/>
      <c r="G145" s="48"/>
      <c r="H145" s="195"/>
    </row>
    <row r="146" spans="2:8" x14ac:dyDescent="0.25">
      <c r="B146" s="190"/>
      <c r="C146" s="48"/>
      <c r="D146" s="48"/>
      <c r="E146" s="48"/>
      <c r="F146" s="48"/>
      <c r="G146" s="48"/>
      <c r="H146" s="195"/>
    </row>
    <row r="147" spans="2:8" x14ac:dyDescent="0.25">
      <c r="B147" s="190"/>
      <c r="C147" s="48"/>
      <c r="D147" s="48"/>
      <c r="E147" s="48"/>
      <c r="F147" s="48"/>
      <c r="G147" s="48"/>
      <c r="H147" s="195"/>
    </row>
    <row r="148" spans="2:8" x14ac:dyDescent="0.25">
      <c r="B148" s="190"/>
      <c r="C148" s="48"/>
      <c r="D148" s="48"/>
      <c r="E148" s="48"/>
      <c r="F148" s="48"/>
      <c r="G148" s="48"/>
      <c r="H148" s="195"/>
    </row>
    <row r="149" spans="2:8" x14ac:dyDescent="0.25">
      <c r="B149" s="190"/>
      <c r="C149" s="48"/>
      <c r="D149" s="48"/>
      <c r="E149" s="48"/>
      <c r="F149" s="48"/>
      <c r="G149" s="48"/>
      <c r="H149" s="195"/>
    </row>
    <row r="150" spans="2:8" x14ac:dyDescent="0.25">
      <c r="B150" s="190"/>
      <c r="C150" s="48"/>
      <c r="D150" s="48"/>
      <c r="E150" s="48"/>
      <c r="F150" s="48"/>
      <c r="G150" s="48"/>
      <c r="H150" s="195"/>
    </row>
    <row r="151" spans="2:8" x14ac:dyDescent="0.25">
      <c r="B151" s="190"/>
      <c r="C151" s="48"/>
      <c r="D151" s="48"/>
      <c r="E151" s="48"/>
      <c r="F151" s="48"/>
      <c r="G151" s="48"/>
      <c r="H151" s="195"/>
    </row>
    <row r="152" spans="2:8" x14ac:dyDescent="0.25">
      <c r="B152" s="190"/>
      <c r="C152" s="48"/>
      <c r="D152" s="48"/>
      <c r="E152" s="48"/>
      <c r="F152" s="48"/>
      <c r="G152" s="48"/>
      <c r="H152" s="195"/>
    </row>
    <row r="153" spans="2:8" x14ac:dyDescent="0.25">
      <c r="B153" s="190"/>
      <c r="C153" s="48"/>
      <c r="D153" s="48"/>
      <c r="E153" s="48"/>
      <c r="F153" s="48"/>
      <c r="G153" s="48"/>
      <c r="H153" s="195"/>
    </row>
    <row r="154" spans="2:8" x14ac:dyDescent="0.25">
      <c r="B154" s="190"/>
      <c r="C154" s="48"/>
      <c r="D154" s="48"/>
      <c r="E154" s="48"/>
      <c r="F154" s="48"/>
      <c r="G154" s="48"/>
      <c r="H154" s="195"/>
    </row>
    <row r="155" spans="2:8" x14ac:dyDescent="0.25">
      <c r="B155" s="190"/>
      <c r="C155" s="48"/>
      <c r="D155" s="48"/>
      <c r="E155" s="48"/>
      <c r="F155" s="48"/>
      <c r="G155" s="48"/>
      <c r="H155" s="195"/>
    </row>
    <row r="156" spans="2:8" x14ac:dyDescent="0.25">
      <c r="B156" s="190"/>
      <c r="C156" s="48"/>
      <c r="D156" s="48"/>
      <c r="E156" s="48"/>
      <c r="F156" s="48"/>
      <c r="G156" s="48"/>
      <c r="H156" s="195"/>
    </row>
    <row r="157" spans="2:8" x14ac:dyDescent="0.25">
      <c r="B157" s="190"/>
      <c r="C157" s="48"/>
      <c r="D157" s="48"/>
      <c r="E157" s="48"/>
      <c r="F157" s="48"/>
      <c r="G157" s="48"/>
      <c r="H157" s="195"/>
    </row>
    <row r="158" spans="2:8" x14ac:dyDescent="0.25">
      <c r="B158" s="190"/>
      <c r="C158" s="48"/>
      <c r="D158" s="48"/>
      <c r="E158" s="48"/>
      <c r="F158" s="48"/>
      <c r="G158" s="48"/>
      <c r="H158" s="195"/>
    </row>
    <row r="159" spans="2:8" x14ac:dyDescent="0.25">
      <c r="B159" s="190"/>
      <c r="C159" s="48"/>
      <c r="D159" s="48"/>
      <c r="E159" s="48"/>
      <c r="F159" s="48"/>
      <c r="G159" s="48"/>
      <c r="H159" s="195"/>
    </row>
    <row r="160" spans="2:8" x14ac:dyDescent="0.25">
      <c r="B160" s="190"/>
      <c r="C160" s="48"/>
      <c r="D160" s="48"/>
      <c r="E160" s="48"/>
      <c r="F160" s="48"/>
      <c r="G160" s="48"/>
      <c r="H160" s="195"/>
    </row>
    <row r="161" spans="2:8" x14ac:dyDescent="0.25">
      <c r="B161" s="190"/>
      <c r="C161" s="48"/>
      <c r="D161" s="48"/>
      <c r="E161" s="48"/>
      <c r="F161" s="48"/>
      <c r="G161" s="48"/>
      <c r="H161" s="195"/>
    </row>
    <row r="162" spans="2:8" x14ac:dyDescent="0.25">
      <c r="B162" s="190"/>
      <c r="C162" s="48"/>
      <c r="D162" s="48"/>
      <c r="E162" s="48"/>
      <c r="F162" s="48"/>
      <c r="G162" s="48"/>
      <c r="H162" s="195"/>
    </row>
    <row r="163" spans="2:8" x14ac:dyDescent="0.25">
      <c r="B163" s="190"/>
      <c r="C163" s="48"/>
      <c r="D163" s="48"/>
      <c r="E163" s="48"/>
      <c r="F163" s="48"/>
      <c r="G163" s="48"/>
      <c r="H163" s="195"/>
    </row>
    <row r="164" spans="2:8" x14ac:dyDescent="0.25">
      <c r="B164" s="190"/>
      <c r="C164" s="48"/>
      <c r="D164" s="48"/>
      <c r="E164" s="48"/>
      <c r="F164" s="48"/>
      <c r="G164" s="48"/>
      <c r="H164" s="195"/>
    </row>
    <row r="165" spans="2:8" x14ac:dyDescent="0.25">
      <c r="B165" s="190"/>
      <c r="C165" s="48"/>
      <c r="D165" s="48"/>
      <c r="E165" s="48"/>
      <c r="F165" s="48"/>
      <c r="G165" s="48"/>
      <c r="H165" s="195"/>
    </row>
    <row r="166" spans="2:8" x14ac:dyDescent="0.25">
      <c r="B166" s="190"/>
      <c r="C166" s="48"/>
      <c r="D166" s="48"/>
      <c r="E166" s="48"/>
      <c r="F166" s="48"/>
      <c r="G166" s="48"/>
      <c r="H166" s="195"/>
    </row>
    <row r="167" spans="2:8" x14ac:dyDescent="0.25">
      <c r="B167" s="190"/>
      <c r="C167" s="48"/>
      <c r="D167" s="48"/>
      <c r="E167" s="48"/>
      <c r="F167" s="48"/>
      <c r="G167" s="48"/>
      <c r="H167" s="195"/>
    </row>
    <row r="168" spans="2:8" x14ac:dyDescent="0.25">
      <c r="B168" s="190"/>
      <c r="C168" s="48"/>
      <c r="D168" s="48"/>
      <c r="E168" s="48"/>
      <c r="F168" s="48"/>
      <c r="G168" s="48"/>
      <c r="H168" s="195"/>
    </row>
    <row r="169" spans="2:8" x14ac:dyDescent="0.25">
      <c r="B169" s="190"/>
      <c r="C169" s="48"/>
      <c r="D169" s="48"/>
      <c r="E169" s="48"/>
      <c r="F169" s="48"/>
      <c r="G169" s="48"/>
      <c r="H169" s="195"/>
    </row>
    <row r="170" spans="2:8" x14ac:dyDescent="0.25">
      <c r="B170" s="190"/>
      <c r="C170" s="48"/>
      <c r="D170" s="48"/>
      <c r="E170" s="48"/>
      <c r="F170" s="48"/>
      <c r="G170" s="48"/>
      <c r="H170" s="195"/>
    </row>
  </sheetData>
  <mergeCells count="12">
    <mergeCell ref="C9:D9"/>
    <mergeCell ref="E9:F9"/>
    <mergeCell ref="G9:H9"/>
    <mergeCell ref="C102:D102"/>
    <mergeCell ref="E102:F102"/>
    <mergeCell ref="G102:H102"/>
    <mergeCell ref="C100:D100"/>
    <mergeCell ref="E100:F100"/>
    <mergeCell ref="G100:H100"/>
    <mergeCell ref="C101:D101"/>
    <mergeCell ref="E101:F101"/>
    <mergeCell ref="G101:H101"/>
  </mergeCells>
  <hyperlinks>
    <hyperlink ref="B2" location="Inhalt!A1" display="zurück zum Inhalt " xr:uid="{00000000-0004-0000-0C00-000000000000}"/>
  </hyperlinks>
  <pageMargins left="0.7" right="0.7" top="0.78740157499999996" bottom="0.78740157499999996"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B2:J42"/>
  <sheetViews>
    <sheetView showGridLines="0" workbookViewId="0">
      <selection activeCell="B2" sqref="B2"/>
    </sheetView>
  </sheetViews>
  <sheetFormatPr baseColWidth="10" defaultRowHeight="13.2" x14ac:dyDescent="0.25"/>
  <cols>
    <col min="2" max="2" width="39.88671875" customWidth="1"/>
    <col min="3" max="3" width="56.6640625" customWidth="1"/>
  </cols>
  <sheetData>
    <row r="2" spans="2:10" x14ac:dyDescent="0.25">
      <c r="B2" s="24" t="s">
        <v>122</v>
      </c>
    </row>
    <row r="7" spans="2:10" ht="17.399999999999999" x14ac:dyDescent="0.3">
      <c r="B7" s="32" t="s">
        <v>1039</v>
      </c>
      <c r="C7" s="45"/>
      <c r="D7" s="45"/>
      <c r="E7" s="45"/>
      <c r="F7" s="45"/>
      <c r="G7" s="45"/>
      <c r="H7" s="45"/>
      <c r="I7" s="45"/>
      <c r="J7" s="45"/>
    </row>
    <row r="8" spans="2:10" ht="13.5" customHeight="1" thickBot="1" x14ac:dyDescent="0.3"/>
    <row r="9" spans="2:10" ht="14.4" thickTop="1" thickBot="1" x14ac:dyDescent="0.3">
      <c r="B9" s="250" t="s">
        <v>353</v>
      </c>
      <c r="C9" s="251" t="s">
        <v>300</v>
      </c>
    </row>
    <row r="10" spans="2:10" ht="15.9" customHeight="1" thickTop="1" x14ac:dyDescent="0.25">
      <c r="B10" s="244" t="s">
        <v>138</v>
      </c>
      <c r="C10" s="190" t="s">
        <v>139</v>
      </c>
    </row>
    <row r="11" spans="2:10" ht="12" customHeight="1" x14ac:dyDescent="0.25">
      <c r="B11" s="244" t="s">
        <v>140</v>
      </c>
      <c r="C11" s="190" t="s">
        <v>301</v>
      </c>
    </row>
    <row r="12" spans="2:10" ht="15.9" customHeight="1" x14ac:dyDescent="0.25">
      <c r="B12" s="244" t="s">
        <v>302</v>
      </c>
      <c r="C12" s="190" t="s">
        <v>874</v>
      </c>
    </row>
    <row r="13" spans="2:10" ht="15.9" customHeight="1" x14ac:dyDescent="0.25">
      <c r="B13" s="244" t="s">
        <v>144</v>
      </c>
      <c r="C13" s="190" t="s">
        <v>872</v>
      </c>
    </row>
    <row r="14" spans="2:10" ht="15.9" customHeight="1" thickBot="1" x14ac:dyDescent="0.3">
      <c r="B14" s="245" t="s">
        <v>137</v>
      </c>
      <c r="C14" s="193" t="s">
        <v>303</v>
      </c>
    </row>
    <row r="15" spans="2:10" ht="15.9" customHeight="1" x14ac:dyDescent="0.25">
      <c r="B15" s="244" t="s">
        <v>870</v>
      </c>
      <c r="C15" s="190" t="s">
        <v>871</v>
      </c>
    </row>
    <row r="16" spans="2:10" ht="15.9" customHeight="1" thickBot="1" x14ac:dyDescent="0.3">
      <c r="B16" s="245" t="s">
        <v>137</v>
      </c>
      <c r="C16" s="193" t="s">
        <v>873</v>
      </c>
    </row>
    <row r="17" spans="2:3" ht="15.9" customHeight="1" x14ac:dyDescent="0.25">
      <c r="B17" s="244" t="s">
        <v>147</v>
      </c>
      <c r="C17" s="190" t="s">
        <v>148</v>
      </c>
    </row>
    <row r="18" spans="2:3" ht="15.9" customHeight="1" thickBot="1" x14ac:dyDescent="0.3">
      <c r="B18" s="245" t="s">
        <v>137</v>
      </c>
      <c r="C18" s="193" t="s">
        <v>149</v>
      </c>
    </row>
    <row r="19" spans="2:3" ht="15.9" customHeight="1" x14ac:dyDescent="0.25">
      <c r="B19" s="244" t="s">
        <v>150</v>
      </c>
      <c r="C19" s="190" t="s">
        <v>151</v>
      </c>
    </row>
    <row r="20" spans="2:3" ht="15.9" customHeight="1" thickBot="1" x14ac:dyDescent="0.3">
      <c r="B20" s="245" t="s">
        <v>137</v>
      </c>
      <c r="C20" s="193" t="s">
        <v>152</v>
      </c>
    </row>
    <row r="21" spans="2:3" ht="15.9" customHeight="1" x14ac:dyDescent="0.25">
      <c r="B21" s="244" t="s">
        <v>153</v>
      </c>
      <c r="C21" s="190" t="s">
        <v>304</v>
      </c>
    </row>
    <row r="22" spans="2:3" ht="15.9" customHeight="1" x14ac:dyDescent="0.25">
      <c r="B22" s="244" t="s">
        <v>305</v>
      </c>
      <c r="C22" s="190" t="s">
        <v>158</v>
      </c>
    </row>
    <row r="23" spans="2:3" ht="15.9" customHeight="1" thickBot="1" x14ac:dyDescent="0.3">
      <c r="B23" s="245" t="s">
        <v>137</v>
      </c>
      <c r="C23" s="193" t="s">
        <v>159</v>
      </c>
    </row>
    <row r="24" spans="2:3" ht="15.9" customHeight="1" x14ac:dyDescent="0.25">
      <c r="B24" s="244" t="s">
        <v>227</v>
      </c>
      <c r="C24" s="190" t="s">
        <v>228</v>
      </c>
    </row>
    <row r="25" spans="2:3" ht="15.9" customHeight="1" thickBot="1" x14ac:dyDescent="0.3">
      <c r="B25" s="245" t="s">
        <v>137</v>
      </c>
      <c r="C25" s="193" t="s">
        <v>229</v>
      </c>
    </row>
    <row r="26" spans="2:3" ht="15.9" customHeight="1" x14ac:dyDescent="0.25">
      <c r="B26" s="244" t="s">
        <v>237</v>
      </c>
      <c r="C26" s="190" t="s">
        <v>238</v>
      </c>
    </row>
    <row r="27" spans="2:3" ht="15.9" customHeight="1" thickBot="1" x14ac:dyDescent="0.3">
      <c r="B27" s="247" t="s">
        <v>137</v>
      </c>
      <c r="C27" s="194" t="s">
        <v>239</v>
      </c>
    </row>
    <row r="28" spans="2:3" ht="15.9" customHeight="1" thickTop="1" x14ac:dyDescent="0.25">
      <c r="B28" s="190"/>
      <c r="C28" s="190"/>
    </row>
    <row r="29" spans="2:3" ht="15.9" customHeight="1" x14ac:dyDescent="0.25">
      <c r="B29" s="190"/>
      <c r="C29" s="190"/>
    </row>
    <row r="30" spans="2:3" ht="15.9" customHeight="1" x14ac:dyDescent="0.25">
      <c r="B30" s="190"/>
      <c r="C30" s="190"/>
    </row>
    <row r="31" spans="2:3" ht="15.9" customHeight="1" x14ac:dyDescent="0.25">
      <c r="B31" s="190"/>
      <c r="C31" s="190"/>
    </row>
    <row r="32" spans="2:3" ht="15.9" customHeight="1" x14ac:dyDescent="0.25">
      <c r="B32" s="190"/>
      <c r="C32" s="190"/>
    </row>
    <row r="33" spans="2:3" ht="15.9" customHeight="1" x14ac:dyDescent="0.25">
      <c r="B33" s="190"/>
      <c r="C33" s="190"/>
    </row>
    <row r="34" spans="2:3" ht="15.9" customHeight="1" x14ac:dyDescent="0.25">
      <c r="B34" s="190"/>
      <c r="C34" s="190"/>
    </row>
    <row r="35" spans="2:3" ht="15.9" customHeight="1" x14ac:dyDescent="0.25">
      <c r="B35" s="190"/>
      <c r="C35" s="190"/>
    </row>
    <row r="36" spans="2:3" ht="15.9" customHeight="1" x14ac:dyDescent="0.25">
      <c r="B36" s="190"/>
      <c r="C36" s="190"/>
    </row>
    <row r="37" spans="2:3" ht="15.9" customHeight="1" x14ac:dyDescent="0.25">
      <c r="B37" s="190"/>
      <c r="C37" s="190"/>
    </row>
    <row r="38" spans="2:3" ht="15.9" customHeight="1" x14ac:dyDescent="0.25">
      <c r="B38" s="190"/>
      <c r="C38" s="190"/>
    </row>
    <row r="39" spans="2:3" ht="15.9" customHeight="1" x14ac:dyDescent="0.25">
      <c r="B39" s="190"/>
      <c r="C39" s="190"/>
    </row>
    <row r="40" spans="2:3" ht="12" customHeight="1" x14ac:dyDescent="0.25">
      <c r="B40" s="190"/>
      <c r="C40" s="190"/>
    </row>
    <row r="41" spans="2:3" x14ac:dyDescent="0.25">
      <c r="B41" s="190"/>
      <c r="C41" s="190"/>
    </row>
    <row r="42" spans="2:3" x14ac:dyDescent="0.25">
      <c r="B42" s="190"/>
      <c r="C42" s="190"/>
    </row>
  </sheetData>
  <hyperlinks>
    <hyperlink ref="B2" location="Inhalt!A1" display="zurück zum Inhalt " xr:uid="{00000000-0004-0000-0D00-000000000000}"/>
  </hyperlinks>
  <pageMargins left="0.7" right="0.7" top="0.78740157499999996" bottom="0.78740157499999996"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dimension ref="B2:H35"/>
  <sheetViews>
    <sheetView showGridLines="0" workbookViewId="0">
      <selection activeCell="B2" sqref="B2"/>
    </sheetView>
  </sheetViews>
  <sheetFormatPr baseColWidth="10" defaultRowHeight="13.2" x14ac:dyDescent="0.25"/>
  <cols>
    <col min="2" max="2" width="21.33203125" customWidth="1"/>
    <col min="3" max="3" width="14.109375" style="15" bestFit="1" customWidth="1"/>
    <col min="4" max="4" width="17" style="15" bestFit="1" customWidth="1"/>
    <col min="6" max="6" width="13" customWidth="1"/>
  </cols>
  <sheetData>
    <row r="2" spans="2:7" x14ac:dyDescent="0.25">
      <c r="B2" s="24" t="s">
        <v>122</v>
      </c>
    </row>
    <row r="7" spans="2:7" ht="17.399999999999999" x14ac:dyDescent="0.3">
      <c r="B7" s="32" t="s">
        <v>1040</v>
      </c>
      <c r="C7" s="168"/>
      <c r="D7" s="168"/>
      <c r="E7" s="45"/>
      <c r="F7" s="45"/>
      <c r="G7" s="45"/>
    </row>
    <row r="8" spans="2:7" ht="13.5" customHeight="1" thickBot="1" x14ac:dyDescent="0.3">
      <c r="C8" s="63"/>
      <c r="D8" s="63"/>
    </row>
    <row r="9" spans="2:7" ht="23.25" customHeight="1" thickTop="1" x14ac:dyDescent="0.25">
      <c r="B9" s="248"/>
      <c r="C9" s="469" t="s">
        <v>306</v>
      </c>
      <c r="D9" s="471"/>
    </row>
    <row r="10" spans="2:7" ht="24" customHeight="1" thickBot="1" x14ac:dyDescent="0.3">
      <c r="B10" s="247"/>
      <c r="C10" s="252" t="s">
        <v>293</v>
      </c>
      <c r="D10" s="67" t="s">
        <v>294</v>
      </c>
    </row>
    <row r="11" spans="2:7" ht="17.25" customHeight="1" thickTop="1" thickBot="1" x14ac:dyDescent="0.3">
      <c r="B11" s="245" t="s">
        <v>870</v>
      </c>
      <c r="C11" s="305">
        <v>-0.12692870000000001</v>
      </c>
      <c r="D11" s="306">
        <v>0.85499999999999998</v>
      </c>
    </row>
    <row r="12" spans="2:7" ht="15.9" customHeight="1" thickBot="1" x14ac:dyDescent="0.3">
      <c r="B12" s="245" t="s">
        <v>147</v>
      </c>
      <c r="C12" s="305">
        <v>-1.0119130000000001</v>
      </c>
      <c r="D12" s="306">
        <v>0.112</v>
      </c>
    </row>
    <row r="13" spans="2:7" ht="15.9" customHeight="1" x14ac:dyDescent="0.25">
      <c r="B13" s="244" t="s">
        <v>153</v>
      </c>
      <c r="C13" s="304">
        <v>0.8248413</v>
      </c>
      <c r="D13" s="48">
        <v>0.316</v>
      </c>
    </row>
    <row r="14" spans="2:7" ht="15.9" customHeight="1" thickBot="1" x14ac:dyDescent="0.3">
      <c r="B14" s="245" t="s">
        <v>305</v>
      </c>
      <c r="C14" s="305">
        <v>0.44612049999999998</v>
      </c>
      <c r="D14" s="306">
        <v>0.56599999999999995</v>
      </c>
    </row>
    <row r="15" spans="2:7" ht="15.9" customHeight="1" thickBot="1" x14ac:dyDescent="0.3">
      <c r="B15" s="244" t="s">
        <v>227</v>
      </c>
      <c r="C15" s="304">
        <v>5.4973300000000003E-2</v>
      </c>
      <c r="D15" s="48">
        <v>0.93500000000000005</v>
      </c>
    </row>
    <row r="16" spans="2:7" ht="15.9" customHeight="1" thickBot="1" x14ac:dyDescent="0.3">
      <c r="B16" s="253" t="s">
        <v>297</v>
      </c>
      <c r="C16" s="308">
        <v>-2.4555289999999999</v>
      </c>
      <c r="D16" s="309">
        <v>2.8000000000000001E-2</v>
      </c>
    </row>
    <row r="17" spans="2:8" ht="15.9" customHeight="1" x14ac:dyDescent="0.25">
      <c r="B17" s="249" t="s">
        <v>0</v>
      </c>
      <c r="C17" s="482">
        <v>178</v>
      </c>
      <c r="D17" s="483"/>
    </row>
    <row r="18" spans="2:8" ht="15.9" customHeight="1" x14ac:dyDescent="0.25">
      <c r="B18" s="249" t="s">
        <v>298</v>
      </c>
      <c r="C18" s="479">
        <v>-47.445878999999998</v>
      </c>
      <c r="D18" s="481"/>
    </row>
    <row r="19" spans="2:8" ht="15.9" customHeight="1" thickBot="1" x14ac:dyDescent="0.3">
      <c r="B19" s="243" t="s">
        <v>380</v>
      </c>
      <c r="C19" s="472">
        <v>3.2399999999999998E-2</v>
      </c>
      <c r="D19" s="474"/>
    </row>
    <row r="20" spans="2:8" ht="15.9" customHeight="1" thickTop="1" x14ac:dyDescent="0.25"/>
    <row r="21" spans="2:8" ht="15.9" customHeight="1" x14ac:dyDescent="0.25"/>
    <row r="22" spans="2:8" ht="15.9" customHeight="1" x14ac:dyDescent="0.25"/>
    <row r="23" spans="2:8" ht="15.9" customHeight="1" x14ac:dyDescent="0.25"/>
    <row r="24" spans="2:8" ht="15.9" customHeight="1" x14ac:dyDescent="0.25"/>
    <row r="25" spans="2:8" ht="15.9" customHeight="1" x14ac:dyDescent="0.25"/>
    <row r="26" spans="2:8" ht="15.9" customHeight="1" x14ac:dyDescent="0.25"/>
    <row r="27" spans="2:8" ht="15.9" customHeight="1" x14ac:dyDescent="0.25"/>
    <row r="28" spans="2:8" ht="15.9" customHeight="1" x14ac:dyDescent="0.25"/>
    <row r="29" spans="2:8" ht="15.9" customHeight="1" x14ac:dyDescent="0.25"/>
    <row r="30" spans="2:8" ht="15.9" customHeight="1" x14ac:dyDescent="0.25">
      <c r="B30" s="190"/>
    </row>
    <row r="31" spans="2:8" ht="15.9" customHeight="1" x14ac:dyDescent="0.25">
      <c r="B31" s="191"/>
    </row>
    <row r="32" spans="2:8" ht="15.9" customHeight="1" x14ac:dyDescent="0.25">
      <c r="B32" s="191"/>
      <c r="G32" s="191"/>
      <c r="H32" s="191"/>
    </row>
    <row r="33" spans="2:8" ht="15.9" customHeight="1" x14ac:dyDescent="0.25">
      <c r="B33" s="191"/>
      <c r="G33" s="191"/>
      <c r="H33" s="191"/>
    </row>
    <row r="34" spans="2:8" ht="12" customHeight="1" x14ac:dyDescent="0.25">
      <c r="B34" s="191"/>
      <c r="C34" s="310"/>
      <c r="D34" s="310"/>
      <c r="E34" s="191"/>
      <c r="F34" s="191"/>
      <c r="G34" s="191"/>
      <c r="H34" s="191"/>
    </row>
    <row r="35" spans="2:8" x14ac:dyDescent="0.25">
      <c r="B35" s="191"/>
      <c r="C35" s="310"/>
      <c r="D35" s="310"/>
      <c r="E35" s="191"/>
      <c r="F35" s="191"/>
      <c r="G35" s="191"/>
      <c r="H35" s="191"/>
    </row>
  </sheetData>
  <mergeCells count="4">
    <mergeCell ref="C9:D9"/>
    <mergeCell ref="C17:D17"/>
    <mergeCell ref="C18:D18"/>
    <mergeCell ref="C19:D19"/>
  </mergeCells>
  <hyperlinks>
    <hyperlink ref="B2" location="Inhalt!A1" display="zurück zum Inhalt " xr:uid="{00000000-0004-0000-0E00-000000000000}"/>
  </hyperlinks>
  <pageMargins left="0.7" right="0.7" top="0.78740157499999996" bottom="0.78740157499999996"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dimension ref="B2:I38"/>
  <sheetViews>
    <sheetView showGridLines="0" workbookViewId="0">
      <selection activeCell="B2" sqref="B2"/>
    </sheetView>
  </sheetViews>
  <sheetFormatPr baseColWidth="10" defaultRowHeight="13.2" x14ac:dyDescent="0.25"/>
  <cols>
    <col min="2" max="2" width="14.88671875" customWidth="1"/>
    <col min="3" max="3" width="14.33203125" style="15" bestFit="1" customWidth="1"/>
    <col min="4" max="4" width="16.109375" style="15" bestFit="1" customWidth="1"/>
  </cols>
  <sheetData>
    <row r="2" spans="2:9" x14ac:dyDescent="0.25">
      <c r="B2" s="24" t="s">
        <v>122</v>
      </c>
    </row>
    <row r="7" spans="2:9" ht="17.399999999999999" x14ac:dyDescent="0.3">
      <c r="B7" s="32" t="s">
        <v>1055</v>
      </c>
      <c r="C7" s="168"/>
      <c r="D7" s="168"/>
      <c r="E7" s="45"/>
      <c r="F7" s="45"/>
      <c r="G7" s="45"/>
      <c r="H7" s="45"/>
      <c r="I7" s="45"/>
    </row>
    <row r="8" spans="2:9" ht="14.25" customHeight="1" thickBot="1" x14ac:dyDescent="0.35">
      <c r="E8" s="45"/>
      <c r="F8" s="45"/>
      <c r="G8" s="45"/>
      <c r="H8" s="45"/>
      <c r="I8" s="45"/>
    </row>
    <row r="9" spans="2:9" ht="27" customHeight="1" thickTop="1" x14ac:dyDescent="0.3">
      <c r="B9" s="248"/>
      <c r="C9" s="469" t="s">
        <v>306</v>
      </c>
      <c r="D9" s="471"/>
      <c r="E9" s="397"/>
      <c r="F9" s="45"/>
      <c r="G9" s="45"/>
      <c r="H9" s="45"/>
      <c r="I9" s="45"/>
    </row>
    <row r="10" spans="2:9" ht="24" customHeight="1" thickBot="1" x14ac:dyDescent="0.35">
      <c r="B10" s="247"/>
      <c r="C10" s="252" t="s">
        <v>293</v>
      </c>
      <c r="D10" s="67" t="s">
        <v>294</v>
      </c>
      <c r="E10" s="397"/>
      <c r="F10" s="45"/>
      <c r="G10" s="45"/>
      <c r="H10" s="45"/>
      <c r="I10" s="45"/>
    </row>
    <row r="11" spans="2:9" ht="12" customHeight="1" thickTop="1" x14ac:dyDescent="0.3">
      <c r="B11" s="244" t="s">
        <v>138</v>
      </c>
      <c r="C11" s="304">
        <v>-0.18501480000000001</v>
      </c>
      <c r="D11" s="48">
        <v>0.78900000000000003</v>
      </c>
      <c r="E11" s="397"/>
      <c r="F11" s="45"/>
      <c r="G11" s="45"/>
      <c r="H11" s="45"/>
      <c r="I11" s="45"/>
    </row>
    <row r="12" spans="2:9" ht="15.9" customHeight="1" x14ac:dyDescent="0.3">
      <c r="B12" s="244" t="s">
        <v>140</v>
      </c>
      <c r="C12" s="304">
        <v>-0.45409860000000002</v>
      </c>
      <c r="D12" s="48">
        <v>0.46200000000000002</v>
      </c>
      <c r="E12" s="45"/>
      <c r="F12" s="45"/>
      <c r="G12" s="45"/>
      <c r="H12" s="45"/>
      <c r="I12" s="45"/>
    </row>
    <row r="13" spans="2:9" ht="15.9" customHeight="1" x14ac:dyDescent="0.3">
      <c r="B13" s="244" t="s">
        <v>302</v>
      </c>
      <c r="C13" s="304">
        <v>0.67488800000000004</v>
      </c>
      <c r="D13" s="48">
        <v>0.17199999999999999</v>
      </c>
      <c r="E13" s="45"/>
      <c r="F13" s="45"/>
      <c r="G13" s="45"/>
      <c r="H13" s="45"/>
      <c r="I13" s="45"/>
    </row>
    <row r="14" spans="2:9" ht="15.9" customHeight="1" thickBot="1" x14ac:dyDescent="0.35">
      <c r="B14" s="245" t="s">
        <v>144</v>
      </c>
      <c r="C14" s="305">
        <v>0.53269739999999999</v>
      </c>
      <c r="D14" s="306">
        <v>0.32200000000000001</v>
      </c>
      <c r="E14" s="45"/>
      <c r="F14" s="45"/>
      <c r="G14" s="45"/>
      <c r="H14" s="45"/>
      <c r="I14" s="45"/>
    </row>
    <row r="15" spans="2:9" ht="15.9" customHeight="1" thickBot="1" x14ac:dyDescent="0.35">
      <c r="B15" s="245" t="s">
        <v>147</v>
      </c>
      <c r="C15" s="305">
        <v>0.28479310000000002</v>
      </c>
      <c r="D15" s="306">
        <v>0.39</v>
      </c>
      <c r="E15" s="45"/>
      <c r="F15" s="45"/>
      <c r="G15" s="45"/>
      <c r="H15" s="45"/>
      <c r="I15" s="45"/>
    </row>
    <row r="16" spans="2:9" ht="15.9" customHeight="1" thickBot="1" x14ac:dyDescent="0.35">
      <c r="B16" s="245" t="s">
        <v>150</v>
      </c>
      <c r="C16" s="305">
        <v>-1.5282800000000001</v>
      </c>
      <c r="D16" s="306">
        <v>8.0000000000000002E-3</v>
      </c>
      <c r="E16" s="45"/>
      <c r="F16" s="45"/>
      <c r="G16" s="45"/>
      <c r="H16" s="45"/>
      <c r="I16" s="45"/>
    </row>
    <row r="17" spans="2:9" ht="15.9" customHeight="1" x14ac:dyDescent="0.3">
      <c r="B17" s="244" t="s">
        <v>153</v>
      </c>
      <c r="C17" s="304">
        <v>0.95647660000000001</v>
      </c>
      <c r="D17" s="48">
        <v>4.5999999999999999E-2</v>
      </c>
      <c r="E17" s="45"/>
      <c r="F17" s="45"/>
      <c r="G17" s="45"/>
      <c r="H17" s="45"/>
      <c r="I17" s="45"/>
    </row>
    <row r="18" spans="2:9" ht="15.9" customHeight="1" thickBot="1" x14ac:dyDescent="0.35">
      <c r="B18" s="245" t="s">
        <v>305</v>
      </c>
      <c r="C18" s="305">
        <v>0.80342250000000004</v>
      </c>
      <c r="D18" s="306">
        <v>6.3E-2</v>
      </c>
      <c r="E18" s="45"/>
      <c r="F18" s="45"/>
      <c r="G18" s="45"/>
      <c r="H18" s="45"/>
      <c r="I18" s="45"/>
    </row>
    <row r="19" spans="2:9" ht="15.9" customHeight="1" thickBot="1" x14ac:dyDescent="0.35">
      <c r="B19" s="244" t="s">
        <v>227</v>
      </c>
      <c r="C19" s="304">
        <v>5.0696999999999999E-2</v>
      </c>
      <c r="D19" s="48">
        <v>0.88700000000000001</v>
      </c>
      <c r="E19" s="45"/>
      <c r="F19" s="45"/>
      <c r="G19" s="45"/>
      <c r="H19" s="45"/>
      <c r="I19" s="45"/>
    </row>
    <row r="20" spans="2:9" ht="15.9" customHeight="1" thickBot="1" x14ac:dyDescent="0.35">
      <c r="B20" s="246" t="s">
        <v>237</v>
      </c>
      <c r="C20" s="307">
        <v>0.76645790000000003</v>
      </c>
      <c r="D20" s="377">
        <v>4.4999999999999998E-2</v>
      </c>
      <c r="E20" s="45"/>
      <c r="F20" s="45"/>
      <c r="G20" s="45"/>
      <c r="H20" s="45"/>
      <c r="I20" s="45"/>
    </row>
    <row r="21" spans="2:9" ht="15.9" customHeight="1" thickBot="1" x14ac:dyDescent="0.35">
      <c r="B21" s="253" t="s">
        <v>297</v>
      </c>
      <c r="C21" s="308">
        <v>-2.339909</v>
      </c>
      <c r="D21" s="269">
        <v>0</v>
      </c>
      <c r="E21" s="45"/>
      <c r="F21" s="45"/>
      <c r="G21" s="45"/>
      <c r="H21" s="45"/>
      <c r="I21" s="45"/>
    </row>
    <row r="22" spans="2:9" ht="15.9" customHeight="1" x14ac:dyDescent="0.3">
      <c r="B22" s="249" t="s">
        <v>0</v>
      </c>
      <c r="C22" s="482">
        <v>263</v>
      </c>
      <c r="D22" s="483"/>
      <c r="E22" s="45"/>
      <c r="F22" s="45"/>
      <c r="G22" s="45"/>
      <c r="H22" s="45"/>
      <c r="I22" s="45"/>
    </row>
    <row r="23" spans="2:9" ht="15.9" customHeight="1" x14ac:dyDescent="0.3">
      <c r="B23" s="249" t="s">
        <v>298</v>
      </c>
      <c r="C23" s="479">
        <v>-123.73786</v>
      </c>
      <c r="D23" s="481"/>
      <c r="E23" s="45"/>
      <c r="F23" s="45"/>
      <c r="G23" s="45"/>
      <c r="H23" s="45"/>
      <c r="I23" s="45"/>
    </row>
    <row r="24" spans="2:9" ht="15.9" customHeight="1" thickBot="1" x14ac:dyDescent="0.35">
      <c r="B24" s="243" t="s">
        <v>380</v>
      </c>
      <c r="C24" s="472">
        <v>9.1399999999999995E-2</v>
      </c>
      <c r="D24" s="474"/>
      <c r="E24" s="45"/>
      <c r="F24" s="45"/>
      <c r="G24" s="45"/>
      <c r="H24" s="45"/>
      <c r="I24" s="45"/>
    </row>
    <row r="25" spans="2:9" ht="15.9" customHeight="1" thickTop="1" x14ac:dyDescent="0.3">
      <c r="E25" s="45"/>
      <c r="F25" s="45"/>
      <c r="G25" s="45"/>
      <c r="H25" s="45"/>
      <c r="I25" s="45"/>
    </row>
    <row r="26" spans="2:9" ht="15.9" customHeight="1" x14ac:dyDescent="0.3">
      <c r="E26" s="45"/>
      <c r="F26" s="45"/>
      <c r="G26" s="45"/>
      <c r="H26" s="45"/>
      <c r="I26" s="45"/>
    </row>
    <row r="27" spans="2:9" ht="15.9" customHeight="1" x14ac:dyDescent="0.3">
      <c r="E27" s="45"/>
      <c r="F27" s="45"/>
      <c r="G27" s="45"/>
      <c r="H27" s="45"/>
      <c r="I27" s="45"/>
    </row>
    <row r="28" spans="2:9" ht="15.9" customHeight="1" x14ac:dyDescent="0.3">
      <c r="E28" s="45"/>
      <c r="F28" s="45"/>
      <c r="G28" s="45"/>
      <c r="H28" s="45"/>
      <c r="I28" s="45"/>
    </row>
    <row r="29" spans="2:9" ht="15.9" customHeight="1" x14ac:dyDescent="0.3">
      <c r="E29" s="45"/>
      <c r="F29" s="45"/>
      <c r="G29" s="45"/>
      <c r="H29" s="45"/>
      <c r="I29" s="45"/>
    </row>
    <row r="30" spans="2:9" ht="15.9" customHeight="1" x14ac:dyDescent="0.3">
      <c r="E30" s="45"/>
      <c r="F30" s="45"/>
      <c r="G30" s="45"/>
      <c r="H30" s="45"/>
      <c r="I30" s="45"/>
    </row>
    <row r="31" spans="2:9" ht="15.9" customHeight="1" x14ac:dyDescent="0.3">
      <c r="E31" s="45"/>
      <c r="F31" s="45"/>
      <c r="G31" s="45"/>
      <c r="H31" s="45"/>
      <c r="I31" s="45"/>
    </row>
    <row r="32" spans="2:9" ht="15.9" customHeight="1" x14ac:dyDescent="0.3">
      <c r="E32" s="45"/>
      <c r="F32" s="45"/>
      <c r="G32" s="45"/>
      <c r="H32" s="45"/>
      <c r="I32" s="45"/>
    </row>
    <row r="33" spans="5:9" ht="15.9" customHeight="1" x14ac:dyDescent="0.3">
      <c r="E33" s="45"/>
      <c r="F33" s="45"/>
      <c r="G33" s="45"/>
      <c r="H33" s="45"/>
      <c r="I33" s="45"/>
    </row>
    <row r="34" spans="5:9" ht="15.9" customHeight="1" x14ac:dyDescent="0.3">
      <c r="E34" s="45"/>
      <c r="F34" s="45"/>
      <c r="G34" s="45"/>
      <c r="H34" s="45"/>
      <c r="I34" s="45"/>
    </row>
    <row r="35" spans="5:9" ht="15.9" customHeight="1" x14ac:dyDescent="0.3">
      <c r="E35" s="45"/>
      <c r="F35" s="45"/>
      <c r="G35" s="45"/>
      <c r="H35" s="45"/>
      <c r="I35" s="45"/>
    </row>
    <row r="36" spans="5:9" ht="15.9" customHeight="1" x14ac:dyDescent="0.3">
      <c r="E36" s="45"/>
      <c r="F36" s="45"/>
      <c r="G36" s="45"/>
      <c r="H36" s="45"/>
      <c r="I36" s="45"/>
    </row>
    <row r="37" spans="5:9" ht="15.9" customHeight="1" x14ac:dyDescent="0.3">
      <c r="E37" s="45"/>
      <c r="F37" s="45"/>
      <c r="G37" s="45"/>
      <c r="H37" s="45"/>
      <c r="I37" s="45"/>
    </row>
    <row r="38" spans="5:9" ht="12" customHeight="1" x14ac:dyDescent="0.3">
      <c r="E38" s="45"/>
      <c r="F38" s="45"/>
      <c r="G38" s="45"/>
      <c r="H38" s="45"/>
      <c r="I38" s="45"/>
    </row>
  </sheetData>
  <mergeCells count="4">
    <mergeCell ref="C9:D9"/>
    <mergeCell ref="C22:D22"/>
    <mergeCell ref="C23:D23"/>
    <mergeCell ref="C24:D24"/>
  </mergeCells>
  <hyperlinks>
    <hyperlink ref="B2" location="Inhalt!A1" display="zurück zum Inhalt " xr:uid="{00000000-0004-0000-0F00-000000000000}"/>
  </hyperlinks>
  <pageMargins left="0.7" right="0.7" top="0.78740157499999996" bottom="0.78740157499999996"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7"/>
  <dimension ref="B2:I100"/>
  <sheetViews>
    <sheetView showGridLines="0" workbookViewId="0">
      <selection activeCell="B2" sqref="B2"/>
    </sheetView>
  </sheetViews>
  <sheetFormatPr baseColWidth="10" defaultRowHeight="13.2" x14ac:dyDescent="0.25"/>
  <cols>
    <col min="2" max="2" width="29.88671875" customWidth="1"/>
    <col min="3" max="3" width="27.88671875" customWidth="1"/>
    <col min="4" max="4" width="61.44140625" customWidth="1"/>
  </cols>
  <sheetData>
    <row r="2" spans="2:9" x14ac:dyDescent="0.25">
      <c r="B2" s="24" t="s">
        <v>122</v>
      </c>
    </row>
    <row r="7" spans="2:9" ht="17.399999999999999" x14ac:dyDescent="0.3">
      <c r="B7" s="32" t="s">
        <v>1041</v>
      </c>
      <c r="G7" s="45"/>
      <c r="H7" s="45"/>
      <c r="I7" s="45"/>
    </row>
    <row r="8" spans="2:9" ht="13.8" thickBot="1" x14ac:dyDescent="0.3"/>
    <row r="9" spans="2:9" ht="27.6" thickTop="1" thickBot="1" x14ac:dyDescent="0.3">
      <c r="B9" s="250" t="s">
        <v>353</v>
      </c>
      <c r="C9" s="490" t="s">
        <v>300</v>
      </c>
      <c r="D9" s="491"/>
    </row>
    <row r="10" spans="2:9" ht="15.9" customHeight="1" thickTop="1" x14ac:dyDescent="0.25">
      <c r="B10" s="244" t="s">
        <v>140</v>
      </c>
      <c r="C10" s="492" t="s">
        <v>301</v>
      </c>
      <c r="D10" s="493"/>
    </row>
    <row r="11" spans="2:9" x14ac:dyDescent="0.25">
      <c r="B11" s="244" t="s">
        <v>142</v>
      </c>
      <c r="C11" s="484" t="s">
        <v>303</v>
      </c>
      <c r="D11" s="485"/>
    </row>
    <row r="12" spans="2:9" ht="15.9" customHeight="1" x14ac:dyDescent="0.25">
      <c r="B12" s="244" t="s">
        <v>302</v>
      </c>
      <c r="C12" s="484" t="s">
        <v>307</v>
      </c>
      <c r="D12" s="485"/>
    </row>
    <row r="13" spans="2:9" ht="15.9" customHeight="1" thickBot="1" x14ac:dyDescent="0.3">
      <c r="B13" s="245" t="s">
        <v>137</v>
      </c>
      <c r="C13" s="496" t="s">
        <v>139</v>
      </c>
      <c r="D13" s="497"/>
    </row>
    <row r="14" spans="2:9" ht="15.9" customHeight="1" x14ac:dyDescent="0.25">
      <c r="B14" s="244" t="s">
        <v>308</v>
      </c>
      <c r="C14" s="494" t="s">
        <v>149</v>
      </c>
      <c r="D14" s="495"/>
    </row>
    <row r="15" spans="2:9" ht="15.9" customHeight="1" thickBot="1" x14ac:dyDescent="0.3">
      <c r="B15" s="245" t="s">
        <v>137</v>
      </c>
      <c r="C15" s="496" t="s">
        <v>148</v>
      </c>
      <c r="D15" s="497"/>
    </row>
    <row r="16" spans="2:9" ht="15.9" customHeight="1" x14ac:dyDescent="0.25">
      <c r="B16" s="244" t="s">
        <v>150</v>
      </c>
      <c r="C16" s="494" t="s">
        <v>151</v>
      </c>
      <c r="D16" s="495"/>
    </row>
    <row r="17" spans="2:4" ht="15.9" customHeight="1" thickBot="1" x14ac:dyDescent="0.3">
      <c r="B17" s="245" t="s">
        <v>137</v>
      </c>
      <c r="C17" s="496" t="s">
        <v>152</v>
      </c>
      <c r="D17" s="497"/>
    </row>
    <row r="18" spans="2:4" ht="15.9" customHeight="1" x14ac:dyDescent="0.25">
      <c r="B18" s="244" t="s">
        <v>153</v>
      </c>
      <c r="C18" s="494" t="s">
        <v>154</v>
      </c>
      <c r="D18" s="495"/>
    </row>
    <row r="19" spans="2:4" ht="15.9" customHeight="1" x14ac:dyDescent="0.25">
      <c r="B19" s="244" t="s">
        <v>155</v>
      </c>
      <c r="C19" s="484" t="s">
        <v>309</v>
      </c>
      <c r="D19" s="485"/>
    </row>
    <row r="20" spans="2:4" ht="15.9" customHeight="1" x14ac:dyDescent="0.25">
      <c r="B20" s="244" t="s">
        <v>157</v>
      </c>
      <c r="C20" s="484" t="s">
        <v>158</v>
      </c>
      <c r="D20" s="485"/>
    </row>
    <row r="21" spans="2:4" ht="15.9" customHeight="1" x14ac:dyDescent="0.25">
      <c r="B21" s="244" t="s">
        <v>310</v>
      </c>
      <c r="C21" s="484" t="s">
        <v>311</v>
      </c>
      <c r="D21" s="485"/>
    </row>
    <row r="22" spans="2:4" ht="15.9" customHeight="1" thickBot="1" x14ac:dyDescent="0.3">
      <c r="B22" s="244" t="s">
        <v>137</v>
      </c>
      <c r="C22" s="496" t="s">
        <v>159</v>
      </c>
      <c r="D22" s="497"/>
    </row>
    <row r="23" spans="2:4" ht="15.9" customHeight="1" x14ac:dyDescent="0.25">
      <c r="B23" s="246" t="s">
        <v>312</v>
      </c>
      <c r="C23" s="494" t="s">
        <v>313</v>
      </c>
      <c r="D23" s="495"/>
    </row>
    <row r="24" spans="2:4" ht="15.9" customHeight="1" x14ac:dyDescent="0.25">
      <c r="B24" s="244" t="s">
        <v>314</v>
      </c>
      <c r="C24" s="484" t="s">
        <v>315</v>
      </c>
      <c r="D24" s="485"/>
    </row>
    <row r="25" spans="2:4" ht="15.9" customHeight="1" thickBot="1" x14ac:dyDescent="0.3">
      <c r="B25" s="245" t="s">
        <v>137</v>
      </c>
      <c r="C25" s="496" t="s">
        <v>316</v>
      </c>
      <c r="D25" s="497"/>
    </row>
    <row r="26" spans="2:4" ht="15.9" customHeight="1" x14ac:dyDescent="0.25">
      <c r="B26" s="244" t="s">
        <v>317</v>
      </c>
      <c r="C26" s="494" t="s">
        <v>318</v>
      </c>
      <c r="D26" s="495"/>
    </row>
    <row r="27" spans="2:4" ht="15.9" customHeight="1" x14ac:dyDescent="0.25">
      <c r="B27" s="244" t="s">
        <v>319</v>
      </c>
      <c r="C27" s="484" t="s">
        <v>320</v>
      </c>
      <c r="D27" s="485"/>
    </row>
    <row r="28" spans="2:4" ht="15.9" customHeight="1" thickBot="1" x14ac:dyDescent="0.3">
      <c r="B28" s="245" t="s">
        <v>137</v>
      </c>
      <c r="C28" s="496" t="s">
        <v>321</v>
      </c>
      <c r="D28" s="497"/>
    </row>
    <row r="29" spans="2:4" ht="15.9" customHeight="1" x14ac:dyDescent="0.25">
      <c r="B29" s="244" t="s">
        <v>322</v>
      </c>
      <c r="C29" s="494" t="s">
        <v>323</v>
      </c>
      <c r="D29" s="495"/>
    </row>
    <row r="30" spans="2:4" ht="15.9" customHeight="1" x14ac:dyDescent="0.25">
      <c r="B30" s="244" t="s">
        <v>324</v>
      </c>
      <c r="C30" s="484" t="s">
        <v>325</v>
      </c>
      <c r="D30" s="485"/>
    </row>
    <row r="31" spans="2:4" ht="15.9" customHeight="1" x14ac:dyDescent="0.25">
      <c r="B31" s="244" t="s">
        <v>326</v>
      </c>
      <c r="C31" s="484" t="s">
        <v>327</v>
      </c>
      <c r="D31" s="485"/>
    </row>
    <row r="32" spans="2:4" ht="15.9" customHeight="1" thickBot="1" x14ac:dyDescent="0.3">
      <c r="B32" s="245" t="s">
        <v>137</v>
      </c>
      <c r="C32" s="496" t="s">
        <v>875</v>
      </c>
      <c r="D32" s="497"/>
    </row>
    <row r="33" spans="2:4" ht="15.9" customHeight="1" x14ac:dyDescent="0.25">
      <c r="B33" s="244" t="s">
        <v>328</v>
      </c>
      <c r="C33" s="494" t="s">
        <v>329</v>
      </c>
      <c r="D33" s="495"/>
    </row>
    <row r="34" spans="2:4" ht="15.9" customHeight="1" x14ac:dyDescent="0.25">
      <c r="B34" s="244" t="s">
        <v>330</v>
      </c>
      <c r="C34" s="484" t="s">
        <v>331</v>
      </c>
      <c r="D34" s="485"/>
    </row>
    <row r="35" spans="2:4" ht="15.9" customHeight="1" x14ac:dyDescent="0.25">
      <c r="B35" s="244" t="s">
        <v>332</v>
      </c>
      <c r="C35" s="484" t="s">
        <v>333</v>
      </c>
      <c r="D35" s="485"/>
    </row>
    <row r="36" spans="2:4" ht="15.9" customHeight="1" thickBot="1" x14ac:dyDescent="0.3">
      <c r="B36" s="245" t="s">
        <v>137</v>
      </c>
      <c r="C36" s="496" t="s">
        <v>334</v>
      </c>
      <c r="D36" s="497"/>
    </row>
    <row r="37" spans="2:4" ht="15.9" customHeight="1" x14ac:dyDescent="0.25">
      <c r="B37" s="244" t="s">
        <v>237</v>
      </c>
      <c r="C37" s="494" t="s">
        <v>238</v>
      </c>
      <c r="D37" s="495"/>
    </row>
    <row r="38" spans="2:4" ht="15.9" customHeight="1" thickBot="1" x14ac:dyDescent="0.3">
      <c r="B38" s="245" t="s">
        <v>137</v>
      </c>
      <c r="C38" s="496" t="s">
        <v>239</v>
      </c>
      <c r="D38" s="497"/>
    </row>
    <row r="39" spans="2:4" ht="15.9" customHeight="1" x14ac:dyDescent="0.25">
      <c r="B39" s="244" t="s">
        <v>240</v>
      </c>
      <c r="C39" s="494" t="s">
        <v>241</v>
      </c>
      <c r="D39" s="495"/>
    </row>
    <row r="40" spans="2:4" ht="15.9" customHeight="1" x14ac:dyDescent="0.25">
      <c r="B40" s="244" t="s">
        <v>242</v>
      </c>
      <c r="C40" s="484" t="s">
        <v>243</v>
      </c>
      <c r="D40" s="485"/>
    </row>
    <row r="41" spans="2:4" ht="15.9" customHeight="1" x14ac:dyDescent="0.25">
      <c r="B41" s="244" t="s">
        <v>244</v>
      </c>
      <c r="C41" s="484" t="s">
        <v>245</v>
      </c>
      <c r="D41" s="485"/>
    </row>
    <row r="42" spans="2:4" ht="15.9" customHeight="1" x14ac:dyDescent="0.25">
      <c r="B42" s="244" t="s">
        <v>246</v>
      </c>
      <c r="C42" s="484" t="s">
        <v>247</v>
      </c>
      <c r="D42" s="485"/>
    </row>
    <row r="43" spans="2:4" ht="15.9" customHeight="1" x14ac:dyDescent="0.25">
      <c r="B43" s="244" t="s">
        <v>248</v>
      </c>
      <c r="C43" s="484" t="s">
        <v>249</v>
      </c>
      <c r="D43" s="485"/>
    </row>
    <row r="44" spans="2:4" ht="15.9" customHeight="1" x14ac:dyDescent="0.25">
      <c r="B44" s="244" t="s">
        <v>250</v>
      </c>
      <c r="C44" s="484" t="s">
        <v>251</v>
      </c>
      <c r="D44" s="485"/>
    </row>
    <row r="45" spans="2:4" ht="15.9" customHeight="1" x14ac:dyDescent="0.25">
      <c r="B45" s="244" t="s">
        <v>252</v>
      </c>
      <c r="C45" s="484" t="s">
        <v>253</v>
      </c>
      <c r="D45" s="485"/>
    </row>
    <row r="46" spans="2:4" ht="15.9" customHeight="1" x14ac:dyDescent="0.25">
      <c r="B46" s="244" t="s">
        <v>254</v>
      </c>
      <c r="C46" s="484" t="s">
        <v>255</v>
      </c>
      <c r="D46" s="485"/>
    </row>
    <row r="47" spans="2:4" ht="15.9" customHeight="1" x14ac:dyDescent="0.25">
      <c r="B47" s="244" t="s">
        <v>256</v>
      </c>
      <c r="C47" s="484" t="s">
        <v>257</v>
      </c>
      <c r="D47" s="485"/>
    </row>
    <row r="48" spans="2:4" ht="15.9" customHeight="1" x14ac:dyDescent="0.25">
      <c r="B48" s="244" t="s">
        <v>258</v>
      </c>
      <c r="C48" s="484" t="s">
        <v>259</v>
      </c>
      <c r="D48" s="485"/>
    </row>
    <row r="49" spans="2:4" ht="15.9" customHeight="1" x14ac:dyDescent="0.25">
      <c r="B49" s="244" t="s">
        <v>260</v>
      </c>
      <c r="C49" s="484" t="s">
        <v>261</v>
      </c>
      <c r="D49" s="485"/>
    </row>
    <row r="50" spans="2:4" ht="15.9" customHeight="1" x14ac:dyDescent="0.25">
      <c r="B50" s="244" t="s">
        <v>262</v>
      </c>
      <c r="C50" s="484" t="s">
        <v>263</v>
      </c>
      <c r="D50" s="485"/>
    </row>
    <row r="51" spans="2:4" ht="15.9" customHeight="1" x14ac:dyDescent="0.25">
      <c r="B51" s="244" t="s">
        <v>264</v>
      </c>
      <c r="C51" s="484" t="s">
        <v>265</v>
      </c>
      <c r="D51" s="485"/>
    </row>
    <row r="52" spans="2:4" ht="15.9" customHeight="1" x14ac:dyDescent="0.25">
      <c r="B52" s="244" t="s">
        <v>266</v>
      </c>
      <c r="C52" s="484" t="s">
        <v>267</v>
      </c>
      <c r="D52" s="485"/>
    </row>
    <row r="53" spans="2:4" ht="15.9" customHeight="1" x14ac:dyDescent="0.25">
      <c r="B53" s="244" t="s">
        <v>268</v>
      </c>
      <c r="C53" s="484" t="s">
        <v>269</v>
      </c>
      <c r="D53" s="485"/>
    </row>
    <row r="54" spans="2:4" ht="15.9" customHeight="1" thickBot="1" x14ac:dyDescent="0.3">
      <c r="B54" s="245" t="s">
        <v>137</v>
      </c>
      <c r="C54" s="496" t="s">
        <v>270</v>
      </c>
      <c r="D54" s="497"/>
    </row>
    <row r="55" spans="2:4" ht="15.9" customHeight="1" x14ac:dyDescent="0.25">
      <c r="B55" s="244" t="s">
        <v>345</v>
      </c>
      <c r="C55" s="494" t="s">
        <v>335</v>
      </c>
      <c r="D55" s="495"/>
    </row>
    <row r="56" spans="2:4" ht="15.9" customHeight="1" x14ac:dyDescent="0.25">
      <c r="B56" s="244" t="s">
        <v>824</v>
      </c>
      <c r="C56" s="484" t="s">
        <v>276</v>
      </c>
      <c r="D56" s="485"/>
    </row>
    <row r="57" spans="2:4" ht="15.9" customHeight="1" x14ac:dyDescent="0.25">
      <c r="B57" s="244" t="s">
        <v>346</v>
      </c>
      <c r="C57" s="484" t="s">
        <v>278</v>
      </c>
      <c r="D57" s="485"/>
    </row>
    <row r="58" spans="2:4" ht="15.9" customHeight="1" x14ac:dyDescent="0.25">
      <c r="B58" s="244" t="s">
        <v>347</v>
      </c>
      <c r="C58" s="484" t="s">
        <v>336</v>
      </c>
      <c r="D58" s="485"/>
    </row>
    <row r="59" spans="2:4" ht="15.9" customHeight="1" x14ac:dyDescent="0.25">
      <c r="B59" s="244" t="s">
        <v>348</v>
      </c>
      <c r="C59" s="484" t="s">
        <v>282</v>
      </c>
      <c r="D59" s="485"/>
    </row>
    <row r="60" spans="2:4" ht="15.9" customHeight="1" x14ac:dyDescent="0.25">
      <c r="B60" s="244" t="s">
        <v>349</v>
      </c>
      <c r="C60" s="484" t="s">
        <v>337</v>
      </c>
      <c r="D60" s="485"/>
    </row>
    <row r="61" spans="2:4" ht="15.9" customHeight="1" x14ac:dyDescent="0.25">
      <c r="B61" s="244" t="s">
        <v>350</v>
      </c>
      <c r="C61" s="484" t="s">
        <v>286</v>
      </c>
      <c r="D61" s="485"/>
    </row>
    <row r="62" spans="2:4" ht="15.9" customHeight="1" x14ac:dyDescent="0.25">
      <c r="B62" s="244" t="s">
        <v>825</v>
      </c>
      <c r="C62" s="484" t="s">
        <v>338</v>
      </c>
      <c r="D62" s="485"/>
    </row>
    <row r="63" spans="2:4" ht="15.9" customHeight="1" thickBot="1" x14ac:dyDescent="0.3">
      <c r="B63" s="245" t="s">
        <v>137</v>
      </c>
      <c r="C63" s="496" t="s">
        <v>289</v>
      </c>
      <c r="D63" s="497"/>
    </row>
    <row r="64" spans="2:4" ht="15.9" customHeight="1" x14ac:dyDescent="0.25">
      <c r="B64" s="244" t="s">
        <v>230</v>
      </c>
      <c r="C64" s="488" t="s">
        <v>339</v>
      </c>
      <c r="D64" s="489"/>
    </row>
    <row r="65" spans="2:4" ht="15.9" customHeight="1" x14ac:dyDescent="0.25">
      <c r="B65" s="244" t="s">
        <v>232</v>
      </c>
      <c r="C65" s="486" t="s">
        <v>340</v>
      </c>
      <c r="D65" s="487"/>
    </row>
    <row r="66" spans="2:4" ht="15.9" customHeight="1" x14ac:dyDescent="0.25">
      <c r="B66" s="244" t="s">
        <v>234</v>
      </c>
      <c r="C66" s="486" t="s">
        <v>341</v>
      </c>
      <c r="D66" s="487"/>
    </row>
    <row r="67" spans="2:4" ht="15.9" customHeight="1" thickBot="1" x14ac:dyDescent="0.3">
      <c r="B67" s="245" t="s">
        <v>137</v>
      </c>
      <c r="C67" s="486" t="s">
        <v>342</v>
      </c>
      <c r="D67" s="487"/>
    </row>
    <row r="68" spans="2:4" ht="15.9" customHeight="1" x14ac:dyDescent="0.25">
      <c r="B68" s="244" t="s">
        <v>343</v>
      </c>
      <c r="C68" s="488" t="s">
        <v>1042</v>
      </c>
      <c r="D68" s="489"/>
    </row>
    <row r="69" spans="2:4" ht="15.9" customHeight="1" x14ac:dyDescent="0.25">
      <c r="B69" s="244" t="s">
        <v>970</v>
      </c>
      <c r="C69" s="486" t="s">
        <v>1043</v>
      </c>
      <c r="D69" s="487"/>
    </row>
    <row r="70" spans="2:4" ht="15.9" customHeight="1" thickBot="1" x14ac:dyDescent="0.3">
      <c r="B70" s="245" t="s">
        <v>137</v>
      </c>
      <c r="C70" s="498" t="s">
        <v>1044</v>
      </c>
      <c r="D70" s="499"/>
    </row>
    <row r="71" spans="2:4" ht="15.9" customHeight="1" thickBot="1" x14ac:dyDescent="0.3">
      <c r="B71" s="419" t="s">
        <v>344</v>
      </c>
      <c r="C71" s="500" t="s">
        <v>1045</v>
      </c>
      <c r="D71" s="501"/>
    </row>
    <row r="72" spans="2:4" ht="15.9" customHeight="1" thickTop="1" x14ac:dyDescent="0.25"/>
    <row r="73" spans="2:4" ht="15.9" customHeight="1" x14ac:dyDescent="0.25"/>
    <row r="74" spans="2:4" ht="15.9" customHeight="1" x14ac:dyDescent="0.25"/>
    <row r="75" spans="2:4" ht="15.9" customHeight="1" x14ac:dyDescent="0.25"/>
    <row r="76" spans="2:4" ht="15.9" customHeight="1" x14ac:dyDescent="0.25"/>
    <row r="77" spans="2:4" ht="15.9" customHeight="1" x14ac:dyDescent="0.25"/>
    <row r="78" spans="2:4" ht="15.9" customHeight="1" x14ac:dyDescent="0.25"/>
    <row r="79" spans="2:4" ht="15.9" customHeight="1" x14ac:dyDescent="0.25"/>
    <row r="80" spans="2:4" ht="29.25" customHeight="1" x14ac:dyDescent="0.25"/>
    <row r="81" ht="15.9" customHeight="1" x14ac:dyDescent="0.25"/>
    <row r="82" ht="15.9" customHeight="1" x14ac:dyDescent="0.25"/>
    <row r="83" ht="15.9" customHeight="1" x14ac:dyDescent="0.25"/>
    <row r="84" ht="15.9" customHeight="1" x14ac:dyDescent="0.25"/>
    <row r="85" ht="15.9" customHeight="1" x14ac:dyDescent="0.25"/>
    <row r="86" ht="15.9" customHeight="1" x14ac:dyDescent="0.25"/>
    <row r="87" ht="15.9" customHeight="1" x14ac:dyDescent="0.25"/>
    <row r="88" ht="15.9" customHeight="1" x14ac:dyDescent="0.25"/>
    <row r="89" ht="15.9" customHeight="1" x14ac:dyDescent="0.25"/>
    <row r="90" ht="15.9" customHeight="1" x14ac:dyDescent="0.25"/>
    <row r="91" ht="15.9" customHeight="1" x14ac:dyDescent="0.25"/>
    <row r="92" ht="15.9" customHeight="1" x14ac:dyDescent="0.25"/>
    <row r="93" ht="15.9" customHeight="1" x14ac:dyDescent="0.25"/>
    <row r="94" ht="15.9" customHeight="1" x14ac:dyDescent="0.25"/>
    <row r="95" ht="15.9" customHeight="1" x14ac:dyDescent="0.25"/>
    <row r="96" ht="15.9" customHeight="1" x14ac:dyDescent="0.25"/>
    <row r="97" ht="15.9" customHeight="1" x14ac:dyDescent="0.25"/>
    <row r="98" ht="15.9" customHeight="1" x14ac:dyDescent="0.25"/>
    <row r="99" ht="15.9" customHeight="1" x14ac:dyDescent="0.25"/>
    <row r="100" ht="12" customHeight="1" x14ac:dyDescent="0.25"/>
  </sheetData>
  <mergeCells count="63">
    <mergeCell ref="C28:D28"/>
    <mergeCell ref="C27:D27"/>
    <mergeCell ref="C29:D29"/>
    <mergeCell ref="C30:D30"/>
    <mergeCell ref="C18:D18"/>
    <mergeCell ref="C19:D19"/>
    <mergeCell ref="C22:D22"/>
    <mergeCell ref="C23:D23"/>
    <mergeCell ref="C26:D26"/>
    <mergeCell ref="C20:D20"/>
    <mergeCell ref="C21:D21"/>
    <mergeCell ref="C24:D24"/>
    <mergeCell ref="C25:D25"/>
    <mergeCell ref="C31:D31"/>
    <mergeCell ref="C71:D71"/>
    <mergeCell ref="C63:D63"/>
    <mergeCell ref="C46:D46"/>
    <mergeCell ref="C49:D49"/>
    <mergeCell ref="C50:D50"/>
    <mergeCell ref="C51:D51"/>
    <mergeCell ref="C52:D52"/>
    <mergeCell ref="C55:D55"/>
    <mergeCell ref="C56:D56"/>
    <mergeCell ref="C59:D59"/>
    <mergeCell ref="C60:D60"/>
    <mergeCell ref="C61:D61"/>
    <mergeCell ref="C40:D40"/>
    <mergeCell ref="C35:D35"/>
    <mergeCell ref="C36:D36"/>
    <mergeCell ref="C70:D70"/>
    <mergeCell ref="C64:D64"/>
    <mergeCell ref="C58:D58"/>
    <mergeCell ref="C32:D32"/>
    <mergeCell ref="C33:D33"/>
    <mergeCell ref="C34:D34"/>
    <mergeCell ref="C37:D37"/>
    <mergeCell ref="C38:D38"/>
    <mergeCell ref="C39:D39"/>
    <mergeCell ref="C41:D41"/>
    <mergeCell ref="C62:D62"/>
    <mergeCell ref="C54:D54"/>
    <mergeCell ref="C57:D57"/>
    <mergeCell ref="C47:D47"/>
    <mergeCell ref="C48:D48"/>
    <mergeCell ref="C53:D53"/>
    <mergeCell ref="C9:D9"/>
    <mergeCell ref="C10:D10"/>
    <mergeCell ref="C11:D11"/>
    <mergeCell ref="C16:D16"/>
    <mergeCell ref="C17:D17"/>
    <mergeCell ref="C12:D12"/>
    <mergeCell ref="C13:D13"/>
    <mergeCell ref="C14:D14"/>
    <mergeCell ref="C15:D15"/>
    <mergeCell ref="C42:D42"/>
    <mergeCell ref="C69:D69"/>
    <mergeCell ref="C65:D65"/>
    <mergeCell ref="C66:D66"/>
    <mergeCell ref="C67:D67"/>
    <mergeCell ref="C68:D68"/>
    <mergeCell ref="C45:D45"/>
    <mergeCell ref="C44:D44"/>
    <mergeCell ref="C43:D43"/>
  </mergeCells>
  <hyperlinks>
    <hyperlink ref="B2" location="Inhalt!A1" display="zurück zum Inhalt " xr:uid="{00000000-0004-0000-1000-000000000000}"/>
  </hyperlinks>
  <pageMargins left="0.7" right="0.7" top="0.78740157499999996" bottom="0.78740157499999996"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8"/>
  <dimension ref="B2:F90"/>
  <sheetViews>
    <sheetView showGridLines="0" workbookViewId="0">
      <selection activeCell="B2" sqref="B2"/>
    </sheetView>
  </sheetViews>
  <sheetFormatPr baseColWidth="10" defaultRowHeight="13.2" x14ac:dyDescent="0.25"/>
  <cols>
    <col min="2" max="2" width="18.109375" customWidth="1"/>
    <col min="3" max="3" width="13.44140625" style="15" customWidth="1"/>
    <col min="4" max="4" width="15.88671875" style="15" customWidth="1"/>
    <col min="5" max="5" width="17" style="15" bestFit="1" customWidth="1"/>
    <col min="6" max="6" width="15.33203125" style="15" customWidth="1"/>
    <col min="7" max="7" width="15.44140625" customWidth="1"/>
    <col min="8" max="8" width="15" customWidth="1"/>
  </cols>
  <sheetData>
    <row r="2" spans="2:6" x14ac:dyDescent="0.25">
      <c r="B2" s="24" t="s">
        <v>351</v>
      </c>
    </row>
    <row r="7" spans="2:6" ht="17.399999999999999" x14ac:dyDescent="0.3">
      <c r="B7" s="32" t="s">
        <v>1046</v>
      </c>
    </row>
    <row r="8" spans="2:6" ht="13.5" customHeight="1" thickBot="1" x14ac:dyDescent="0.3"/>
    <row r="9" spans="2:6" ht="24.75" customHeight="1" thickTop="1" x14ac:dyDescent="0.25">
      <c r="B9" s="254"/>
      <c r="C9" s="469" t="s">
        <v>291</v>
      </c>
      <c r="D9" s="470"/>
      <c r="E9" s="469" t="s">
        <v>292</v>
      </c>
      <c r="F9" s="471"/>
    </row>
    <row r="10" spans="2:6" ht="28.5" customHeight="1" thickBot="1" x14ac:dyDescent="0.3">
      <c r="B10" s="255"/>
      <c r="C10" s="252" t="s">
        <v>293</v>
      </c>
      <c r="D10" s="252" t="s">
        <v>294</v>
      </c>
      <c r="E10" s="252" t="s">
        <v>293</v>
      </c>
      <c r="F10" s="67" t="s">
        <v>294</v>
      </c>
    </row>
    <row r="11" spans="2:6" ht="13.8" thickTop="1" x14ac:dyDescent="0.25">
      <c r="B11" s="244" t="s">
        <v>140</v>
      </c>
      <c r="C11" s="256">
        <v>0.2758005</v>
      </c>
      <c r="D11" s="257">
        <v>3.7999999999999999E-2</v>
      </c>
      <c r="E11" s="311">
        <v>0.1861148</v>
      </c>
      <c r="F11" s="195">
        <v>7.6999999999999999E-2</v>
      </c>
    </row>
    <row r="12" spans="2:6" ht="15.9" customHeight="1" x14ac:dyDescent="0.25">
      <c r="B12" s="244" t="s">
        <v>142</v>
      </c>
      <c r="C12" s="256">
        <v>-0.1207092</v>
      </c>
      <c r="D12" s="257">
        <v>0.39400000000000002</v>
      </c>
      <c r="E12" s="311">
        <v>0.32436280000000001</v>
      </c>
      <c r="F12" s="195">
        <v>5.0000000000000001E-3</v>
      </c>
    </row>
    <row r="13" spans="2:6" ht="15.9" customHeight="1" thickBot="1" x14ac:dyDescent="0.3">
      <c r="B13" s="245" t="s">
        <v>302</v>
      </c>
      <c r="C13" s="258">
        <v>-7.4085200000000004E-2</v>
      </c>
      <c r="D13" s="259">
        <v>0.61299999999999999</v>
      </c>
      <c r="E13" s="312">
        <v>-0.1969968</v>
      </c>
      <c r="F13" s="265">
        <v>0.126</v>
      </c>
    </row>
    <row r="14" spans="2:6" ht="15.9" customHeight="1" thickBot="1" x14ac:dyDescent="0.3">
      <c r="B14" s="245" t="s">
        <v>308</v>
      </c>
      <c r="C14" s="258">
        <v>-3.0516999999999999E-2</v>
      </c>
      <c r="D14" s="259">
        <v>0.77900000000000003</v>
      </c>
      <c r="E14" s="312">
        <v>-0.10540140000000001</v>
      </c>
      <c r="F14" s="265">
        <v>0.23400000000000001</v>
      </c>
    </row>
    <row r="15" spans="2:6" ht="15.9" customHeight="1" thickBot="1" x14ac:dyDescent="0.3">
      <c r="B15" s="245" t="s">
        <v>150</v>
      </c>
      <c r="C15" s="258">
        <v>2.44833E-2</v>
      </c>
      <c r="D15" s="259">
        <v>0.86799999999999999</v>
      </c>
      <c r="E15" s="312">
        <v>-0.56782840000000001</v>
      </c>
      <c r="F15" s="265">
        <v>0</v>
      </c>
    </row>
    <row r="16" spans="2:6" ht="15.9" customHeight="1" x14ac:dyDescent="0.25">
      <c r="B16" s="244" t="s">
        <v>153</v>
      </c>
      <c r="C16" s="256">
        <v>-0.38099499999999997</v>
      </c>
      <c r="D16" s="257">
        <v>7.5999999999999998E-2</v>
      </c>
      <c r="E16" s="311">
        <v>-5.49095E-2</v>
      </c>
      <c r="F16" s="195">
        <v>0.78300000000000003</v>
      </c>
    </row>
    <row r="17" spans="2:6" ht="15.9" customHeight="1" x14ac:dyDescent="0.25">
      <c r="B17" s="244" t="s">
        <v>155</v>
      </c>
      <c r="C17" s="256">
        <v>0.42888090000000001</v>
      </c>
      <c r="D17" s="257">
        <v>8.3000000000000004E-2</v>
      </c>
      <c r="E17" s="311">
        <v>-0.1192863</v>
      </c>
      <c r="F17" s="195">
        <v>0.54400000000000004</v>
      </c>
    </row>
    <row r="18" spans="2:6" ht="15.9" customHeight="1" x14ac:dyDescent="0.25">
      <c r="B18" s="244" t="s">
        <v>157</v>
      </c>
      <c r="C18" s="256">
        <v>4.7731200000000001E-2</v>
      </c>
      <c r="D18" s="257">
        <v>0.81599999999999995</v>
      </c>
      <c r="E18" s="311">
        <v>0.40337889999999998</v>
      </c>
      <c r="F18" s="195">
        <v>1.2E-2</v>
      </c>
    </row>
    <row r="19" spans="2:6" ht="15.9" customHeight="1" thickBot="1" x14ac:dyDescent="0.3">
      <c r="B19" s="245" t="s">
        <v>310</v>
      </c>
      <c r="C19" s="258">
        <v>0.15278159999999999</v>
      </c>
      <c r="D19" s="259">
        <v>0.36699999999999999</v>
      </c>
      <c r="E19" s="312">
        <v>-2.10621E-2</v>
      </c>
      <c r="F19" s="265">
        <v>0.88100000000000001</v>
      </c>
    </row>
    <row r="20" spans="2:6" ht="15.9" customHeight="1" x14ac:dyDescent="0.25">
      <c r="B20" s="244" t="s">
        <v>312</v>
      </c>
      <c r="C20" s="256">
        <v>0.29335539999999999</v>
      </c>
      <c r="D20" s="257">
        <v>0.46</v>
      </c>
      <c r="E20" s="311">
        <v>-0.25008269999999999</v>
      </c>
      <c r="F20" s="195">
        <v>0.45700000000000002</v>
      </c>
    </row>
    <row r="21" spans="2:6" ht="15.9" customHeight="1" thickBot="1" x14ac:dyDescent="0.3">
      <c r="B21" s="245" t="s">
        <v>314</v>
      </c>
      <c r="C21" s="258">
        <v>4.1960200000000003E-2</v>
      </c>
      <c r="D21" s="259">
        <v>0.92800000000000005</v>
      </c>
      <c r="E21" s="312">
        <v>-0.18283170000000001</v>
      </c>
      <c r="F21" s="265">
        <v>0.64300000000000002</v>
      </c>
    </row>
    <row r="22" spans="2:6" ht="15.9" customHeight="1" x14ac:dyDescent="0.25">
      <c r="B22" s="244" t="s">
        <v>317</v>
      </c>
      <c r="C22" s="256">
        <v>-0.30084830000000001</v>
      </c>
      <c r="D22" s="257">
        <v>0.79300000000000004</v>
      </c>
      <c r="E22" s="311">
        <v>0.96854010000000001</v>
      </c>
      <c r="F22" s="195">
        <v>0.41699999999999998</v>
      </c>
    </row>
    <row r="23" spans="2:6" ht="15.9" customHeight="1" thickBot="1" x14ac:dyDescent="0.3">
      <c r="B23" s="244" t="s">
        <v>319</v>
      </c>
      <c r="C23" s="256">
        <v>-6.5439200000000003E-2</v>
      </c>
      <c r="D23" s="257">
        <v>0.82899999999999996</v>
      </c>
      <c r="E23" s="311">
        <v>5.1813199999999997E-2</v>
      </c>
      <c r="F23" s="195">
        <v>0.84099999999999997</v>
      </c>
    </row>
    <row r="24" spans="2:6" ht="15.9" customHeight="1" x14ac:dyDescent="0.25">
      <c r="B24" s="246" t="s">
        <v>322</v>
      </c>
      <c r="C24" s="260">
        <v>-3.9660800000000003E-2</v>
      </c>
      <c r="D24" s="261">
        <v>0.92200000000000004</v>
      </c>
      <c r="E24" s="313">
        <v>-5.18512E-2</v>
      </c>
      <c r="F24" s="303">
        <v>0.88100000000000001</v>
      </c>
    </row>
    <row r="25" spans="2:6" ht="15.9" customHeight="1" x14ac:dyDescent="0.25">
      <c r="B25" s="244" t="s">
        <v>324</v>
      </c>
      <c r="C25" s="256">
        <v>0.39395530000000001</v>
      </c>
      <c r="D25" s="257">
        <v>0.24099999999999999</v>
      </c>
      <c r="E25" s="311">
        <v>9.4515100000000005E-2</v>
      </c>
      <c r="F25" s="195">
        <v>0.72299999999999998</v>
      </c>
    </row>
    <row r="26" spans="2:6" ht="15.9" customHeight="1" thickBot="1" x14ac:dyDescent="0.3">
      <c r="B26" s="245" t="s">
        <v>326</v>
      </c>
      <c r="C26" s="258">
        <v>0.29125610000000002</v>
      </c>
      <c r="D26" s="259">
        <v>0.40799999999999997</v>
      </c>
      <c r="E26" s="312">
        <v>0.1054056</v>
      </c>
      <c r="F26" s="265">
        <v>0.72</v>
      </c>
    </row>
    <row r="27" spans="2:6" ht="15.9" customHeight="1" x14ac:dyDescent="0.25">
      <c r="B27" s="244" t="s">
        <v>328</v>
      </c>
      <c r="C27" s="256">
        <v>-6.7636699999999994E-2</v>
      </c>
      <c r="D27" s="257">
        <v>0.61</v>
      </c>
      <c r="E27" s="311">
        <v>0.18360499999999999</v>
      </c>
      <c r="F27" s="195">
        <v>9.2999999999999999E-2</v>
      </c>
    </row>
    <row r="28" spans="2:6" ht="15.9" customHeight="1" x14ac:dyDescent="0.25">
      <c r="B28" s="244" t="s">
        <v>330</v>
      </c>
      <c r="C28" s="256">
        <v>0.2267335</v>
      </c>
      <c r="D28" s="257">
        <v>0.20799999999999999</v>
      </c>
      <c r="E28" s="311">
        <v>8.8078299999999998E-2</v>
      </c>
      <c r="F28" s="195">
        <v>0.53900000000000003</v>
      </c>
    </row>
    <row r="29" spans="2:6" ht="15.9" customHeight="1" thickBot="1" x14ac:dyDescent="0.3">
      <c r="B29" s="244" t="s">
        <v>332</v>
      </c>
      <c r="C29" s="256">
        <v>0.15460460000000001</v>
      </c>
      <c r="D29" s="257">
        <v>0.55600000000000005</v>
      </c>
      <c r="E29" s="311">
        <v>0.1591359</v>
      </c>
      <c r="F29" s="195">
        <v>0.42899999999999999</v>
      </c>
    </row>
    <row r="30" spans="2:6" ht="15.9" customHeight="1" thickBot="1" x14ac:dyDescent="0.3">
      <c r="B30" s="246" t="s">
        <v>237</v>
      </c>
      <c r="C30" s="260">
        <v>0.32963680000000001</v>
      </c>
      <c r="D30" s="261">
        <v>1.9E-2</v>
      </c>
      <c r="E30" s="313" t="s">
        <v>295</v>
      </c>
      <c r="F30" s="303" t="s">
        <v>296</v>
      </c>
    </row>
    <row r="31" spans="2:6" ht="15.9" customHeight="1" x14ac:dyDescent="0.25">
      <c r="B31" s="246" t="s">
        <v>240</v>
      </c>
      <c r="C31" s="260"/>
      <c r="D31" s="261"/>
      <c r="E31" s="313">
        <v>0.1799152</v>
      </c>
      <c r="F31" s="303">
        <v>0.379</v>
      </c>
    </row>
    <row r="32" spans="2:6" ht="15.9" customHeight="1" x14ac:dyDescent="0.25">
      <c r="B32" s="244" t="s">
        <v>242</v>
      </c>
      <c r="C32" s="256"/>
      <c r="D32" s="257"/>
      <c r="E32" s="311">
        <v>1.56066E-2</v>
      </c>
      <c r="F32" s="195">
        <v>0.94799999999999995</v>
      </c>
    </row>
    <row r="33" spans="2:6" ht="15.9" customHeight="1" x14ac:dyDescent="0.25">
      <c r="B33" s="244" t="s">
        <v>244</v>
      </c>
      <c r="C33" s="256"/>
      <c r="D33" s="257"/>
      <c r="E33" s="311">
        <v>-0.2391722</v>
      </c>
      <c r="F33" s="195">
        <v>9.4E-2</v>
      </c>
    </row>
    <row r="34" spans="2:6" ht="15.9" customHeight="1" x14ac:dyDescent="0.25">
      <c r="B34" s="244" t="s">
        <v>246</v>
      </c>
      <c r="C34" s="256"/>
      <c r="D34" s="257"/>
      <c r="E34" s="311">
        <v>-0.64169589999999999</v>
      </c>
      <c r="F34" s="195">
        <v>0.127</v>
      </c>
    </row>
    <row r="35" spans="2:6" ht="15.9" customHeight="1" x14ac:dyDescent="0.25">
      <c r="B35" s="244" t="s">
        <v>248</v>
      </c>
      <c r="C35" s="256"/>
      <c r="D35" s="257"/>
      <c r="E35" s="311">
        <v>-3.6836300000000002E-2</v>
      </c>
      <c r="F35" s="195">
        <v>0.80800000000000005</v>
      </c>
    </row>
    <row r="36" spans="2:6" ht="15.9" customHeight="1" x14ac:dyDescent="0.25">
      <c r="B36" s="244" t="s">
        <v>250</v>
      </c>
      <c r="C36" s="256"/>
      <c r="D36" s="257"/>
      <c r="E36" s="311">
        <v>2.4512000000000002E-3</v>
      </c>
      <c r="F36" s="195">
        <v>0.99</v>
      </c>
    </row>
    <row r="37" spans="2:6" ht="15.9" customHeight="1" x14ac:dyDescent="0.25">
      <c r="B37" s="244" t="s">
        <v>252</v>
      </c>
      <c r="C37" s="256"/>
      <c r="D37" s="257"/>
      <c r="E37" s="311">
        <v>4.6300999999999998E-3</v>
      </c>
      <c r="F37" s="195">
        <v>0.97199999999999998</v>
      </c>
    </row>
    <row r="38" spans="2:6" ht="15.9" customHeight="1" x14ac:dyDescent="0.25">
      <c r="B38" s="244" t="s">
        <v>254</v>
      </c>
      <c r="C38" s="256"/>
      <c r="D38" s="257"/>
      <c r="E38" s="311">
        <v>-8.8166800000000004E-2</v>
      </c>
      <c r="F38" s="195">
        <v>0.51600000000000001</v>
      </c>
    </row>
    <row r="39" spans="2:6" ht="15.9" customHeight="1" x14ac:dyDescent="0.25">
      <c r="B39" s="244" t="s">
        <v>256</v>
      </c>
      <c r="C39" s="256"/>
      <c r="D39" s="257"/>
      <c r="E39" s="311">
        <v>-0.7809315</v>
      </c>
      <c r="F39" s="195">
        <v>0.02</v>
      </c>
    </row>
    <row r="40" spans="2:6" ht="15.9" customHeight="1" x14ac:dyDescent="0.25">
      <c r="B40" s="244" t="s">
        <v>258</v>
      </c>
      <c r="C40" s="256"/>
      <c r="D40" s="257"/>
      <c r="E40" s="311">
        <v>1.23345E-2</v>
      </c>
      <c r="F40" s="195">
        <v>0.94499999999999995</v>
      </c>
    </row>
    <row r="41" spans="2:6" ht="15.9" customHeight="1" x14ac:dyDescent="0.25">
      <c r="B41" s="244" t="s">
        <v>260</v>
      </c>
      <c r="C41" s="256"/>
      <c r="D41" s="257"/>
      <c r="E41" s="311">
        <v>3.8567700000000003E-2</v>
      </c>
      <c r="F41" s="195">
        <v>0.86299999999999999</v>
      </c>
    </row>
    <row r="42" spans="2:6" ht="15.9" customHeight="1" x14ac:dyDescent="0.25">
      <c r="B42" s="244" t="s">
        <v>262</v>
      </c>
      <c r="C42" s="256"/>
      <c r="D42" s="257"/>
      <c r="E42" s="311">
        <v>0.34061340000000001</v>
      </c>
      <c r="F42" s="195">
        <v>0.29799999999999999</v>
      </c>
    </row>
    <row r="43" spans="2:6" ht="15.9" customHeight="1" x14ac:dyDescent="0.25">
      <c r="B43" s="244" t="s">
        <v>264</v>
      </c>
      <c r="C43" s="256"/>
      <c r="D43" s="257"/>
      <c r="E43" s="311">
        <v>-4.93795E-2</v>
      </c>
      <c r="F43" s="195">
        <v>0.83</v>
      </c>
    </row>
    <row r="44" spans="2:6" ht="15.9" customHeight="1" x14ac:dyDescent="0.25">
      <c r="B44" s="244" t="s">
        <v>266</v>
      </c>
      <c r="C44" s="256"/>
      <c r="D44" s="257"/>
      <c r="E44" s="311">
        <v>5.5028999999999998E-3</v>
      </c>
      <c r="F44" s="195">
        <v>0.98499999999999999</v>
      </c>
    </row>
    <row r="45" spans="2:6" ht="15.9" customHeight="1" thickBot="1" x14ac:dyDescent="0.3">
      <c r="B45" s="245" t="s">
        <v>268</v>
      </c>
      <c r="C45" s="258"/>
      <c r="D45" s="259"/>
      <c r="E45" s="312">
        <v>0.3370456</v>
      </c>
      <c r="F45" s="265">
        <v>0.158</v>
      </c>
    </row>
    <row r="46" spans="2:6" ht="15.9" customHeight="1" x14ac:dyDescent="0.25">
      <c r="B46" s="244" t="s">
        <v>345</v>
      </c>
      <c r="C46" s="256">
        <v>0.58874249999999995</v>
      </c>
      <c r="D46" s="257">
        <v>0.26600000000000001</v>
      </c>
      <c r="E46" s="311">
        <v>0.1255356</v>
      </c>
      <c r="F46" s="195">
        <v>0.66400000000000003</v>
      </c>
    </row>
    <row r="47" spans="2:6" ht="15.9" customHeight="1" x14ac:dyDescent="0.25">
      <c r="B47" s="244" t="s">
        <v>824</v>
      </c>
      <c r="C47" s="256">
        <v>-0.1093693</v>
      </c>
      <c r="D47" s="257">
        <v>0.52500000000000002</v>
      </c>
      <c r="E47" s="311">
        <v>-0.19966900000000001</v>
      </c>
      <c r="F47" s="195">
        <v>0.16200000000000001</v>
      </c>
    </row>
    <row r="48" spans="2:6" ht="15.9" customHeight="1" x14ac:dyDescent="0.25">
      <c r="B48" s="244" t="s">
        <v>346</v>
      </c>
      <c r="C48" s="256">
        <v>-0.54132939999999996</v>
      </c>
      <c r="D48" s="257">
        <v>3.0000000000000001E-3</v>
      </c>
      <c r="E48" s="311">
        <v>-0.46248699999999998</v>
      </c>
      <c r="F48" s="195">
        <v>1.2E-2</v>
      </c>
    </row>
    <row r="49" spans="2:6" ht="15.9" customHeight="1" x14ac:dyDescent="0.25">
      <c r="B49" s="244" t="s">
        <v>347</v>
      </c>
      <c r="C49" s="256">
        <v>-0.15502959999999999</v>
      </c>
      <c r="D49" s="257">
        <v>0.46</v>
      </c>
      <c r="E49" s="311">
        <v>-0.31957200000000002</v>
      </c>
      <c r="F49" s="195">
        <v>7.5999999999999998E-2</v>
      </c>
    </row>
    <row r="50" spans="2:6" ht="15.9" customHeight="1" x14ac:dyDescent="0.25">
      <c r="B50" s="244" t="s">
        <v>348</v>
      </c>
      <c r="C50" s="256">
        <v>-2.4054800000000001E-2</v>
      </c>
      <c r="D50" s="257">
        <v>0.94099999999999995</v>
      </c>
      <c r="E50" s="311">
        <v>-0.68208690000000005</v>
      </c>
      <c r="F50" s="195">
        <v>1.7000000000000001E-2</v>
      </c>
    </row>
    <row r="51" spans="2:6" ht="15.9" customHeight="1" x14ac:dyDescent="0.25">
      <c r="B51" s="244" t="s">
        <v>349</v>
      </c>
      <c r="C51" s="256">
        <v>-0.25808330000000002</v>
      </c>
      <c r="D51" s="257">
        <v>8.8999999999999996E-2</v>
      </c>
      <c r="E51" s="311">
        <v>-5.5445500000000002E-2</v>
      </c>
      <c r="F51" s="195">
        <v>0.67</v>
      </c>
    </row>
    <row r="52" spans="2:6" ht="15.9" customHeight="1" x14ac:dyDescent="0.25">
      <c r="B52" s="244" t="s">
        <v>350</v>
      </c>
      <c r="C52" s="256">
        <v>-0.29787039999999998</v>
      </c>
      <c r="D52" s="257">
        <v>3.1E-2</v>
      </c>
      <c r="E52" s="311">
        <v>-8.3459599999999995E-2</v>
      </c>
      <c r="F52" s="195">
        <v>0.48599999999999999</v>
      </c>
    </row>
    <row r="53" spans="2:6" ht="15.9" customHeight="1" thickBot="1" x14ac:dyDescent="0.3">
      <c r="B53" s="245" t="s">
        <v>825</v>
      </c>
      <c r="C53" s="258">
        <v>-0.6198996</v>
      </c>
      <c r="D53" s="259">
        <v>0</v>
      </c>
      <c r="E53" s="312">
        <v>-0.33590530000000002</v>
      </c>
      <c r="F53" s="265">
        <v>3.2000000000000001E-2</v>
      </c>
    </row>
    <row r="54" spans="2:6" ht="15.9" customHeight="1" x14ac:dyDescent="0.25">
      <c r="B54" s="244" t="s">
        <v>230</v>
      </c>
      <c r="C54" s="256">
        <v>-1.3045690000000001</v>
      </c>
      <c r="D54" s="257">
        <v>0</v>
      </c>
      <c r="E54" s="311" t="s">
        <v>295</v>
      </c>
      <c r="F54" s="195" t="s">
        <v>296</v>
      </c>
    </row>
    <row r="55" spans="2:6" ht="15.9" customHeight="1" x14ac:dyDescent="0.25">
      <c r="B55" s="244" t="s">
        <v>232</v>
      </c>
      <c r="C55" s="256">
        <v>0.38486860000000001</v>
      </c>
      <c r="D55" s="257">
        <v>2.1000000000000001E-2</v>
      </c>
      <c r="E55" s="311" t="s">
        <v>295</v>
      </c>
      <c r="F55" s="195" t="s">
        <v>296</v>
      </c>
    </row>
    <row r="56" spans="2:6" ht="15.9" customHeight="1" thickBot="1" x14ac:dyDescent="0.3">
      <c r="B56" s="245" t="s">
        <v>234</v>
      </c>
      <c r="C56" s="258">
        <v>-1.3176140000000001</v>
      </c>
      <c r="D56" s="259">
        <v>0</v>
      </c>
      <c r="E56" s="312" t="s">
        <v>295</v>
      </c>
      <c r="F56" s="265" t="s">
        <v>296</v>
      </c>
    </row>
    <row r="57" spans="2:6" ht="15.9" customHeight="1" x14ac:dyDescent="0.25">
      <c r="B57" s="246" t="s">
        <v>343</v>
      </c>
      <c r="C57" s="260">
        <v>-0.1149292</v>
      </c>
      <c r="D57" s="261">
        <v>0.51300000000000001</v>
      </c>
      <c r="E57" s="313">
        <v>0.56408979999999997</v>
      </c>
      <c r="F57" s="303">
        <v>0</v>
      </c>
    </row>
    <row r="58" spans="2:6" ht="15.9" customHeight="1" thickBot="1" x14ac:dyDescent="0.3">
      <c r="B58" s="245" t="s">
        <v>970</v>
      </c>
      <c r="C58" s="258">
        <v>5.76949E-2</v>
      </c>
      <c r="D58" s="259">
        <v>0.66700000000000004</v>
      </c>
      <c r="E58" s="312">
        <v>0.70134960000000002</v>
      </c>
      <c r="F58" s="265">
        <v>0</v>
      </c>
    </row>
    <row r="59" spans="2:6" ht="15.9" customHeight="1" thickBot="1" x14ac:dyDescent="0.3">
      <c r="B59" s="245" t="s">
        <v>344</v>
      </c>
      <c r="C59" s="258">
        <v>-0.12635250000000001</v>
      </c>
      <c r="D59" s="259">
        <v>0.28299999999999997</v>
      </c>
      <c r="E59" s="312">
        <v>0.49161650000000001</v>
      </c>
      <c r="F59" s="265">
        <v>0</v>
      </c>
    </row>
    <row r="60" spans="2:6" ht="15.9" customHeight="1" thickBot="1" x14ac:dyDescent="0.3">
      <c r="B60" s="245" t="s">
        <v>297</v>
      </c>
      <c r="C60" s="258">
        <v>2.7930619999999999</v>
      </c>
      <c r="D60" s="259">
        <v>0</v>
      </c>
      <c r="E60" s="312">
        <v>-1.7315</v>
      </c>
      <c r="F60" s="265">
        <v>0</v>
      </c>
    </row>
    <row r="61" spans="2:6" ht="15.9" customHeight="1" x14ac:dyDescent="0.25">
      <c r="B61" s="249" t="s">
        <v>0</v>
      </c>
      <c r="C61" s="475">
        <v>5383</v>
      </c>
      <c r="D61" s="476"/>
      <c r="E61" s="475">
        <v>4815</v>
      </c>
      <c r="F61" s="478"/>
    </row>
    <row r="62" spans="2:6" ht="15.9" customHeight="1" x14ac:dyDescent="0.25">
      <c r="B62" s="249" t="s">
        <v>298</v>
      </c>
      <c r="C62" s="502">
        <v>-1652.7772</v>
      </c>
      <c r="D62" s="506"/>
      <c r="E62" s="502">
        <v>-2259.9881999999998</v>
      </c>
      <c r="F62" s="503"/>
    </row>
    <row r="63" spans="2:6" ht="15.9" customHeight="1" thickBot="1" x14ac:dyDescent="0.3">
      <c r="B63" s="243" t="s">
        <v>380</v>
      </c>
      <c r="C63" s="504">
        <v>8.8999999999999996E-2</v>
      </c>
      <c r="D63" s="507"/>
      <c r="E63" s="504">
        <v>3.3000000000000002E-2</v>
      </c>
      <c r="F63" s="505"/>
    </row>
    <row r="64" spans="2:6" ht="15.9" customHeight="1" thickTop="1" x14ac:dyDescent="0.25"/>
    <row r="65" ht="15.9" customHeight="1" x14ac:dyDescent="0.25"/>
    <row r="66" ht="15.9" customHeight="1" x14ac:dyDescent="0.25"/>
    <row r="67" ht="15.9" customHeight="1" x14ac:dyDescent="0.25"/>
    <row r="68" ht="15.9" customHeight="1" x14ac:dyDescent="0.25"/>
    <row r="69" ht="15.9" customHeight="1" x14ac:dyDescent="0.25"/>
    <row r="70" ht="15.9" customHeight="1" x14ac:dyDescent="0.25"/>
    <row r="71" ht="15.9" customHeight="1" x14ac:dyDescent="0.25"/>
    <row r="72" ht="15.9" customHeight="1" x14ac:dyDescent="0.25"/>
    <row r="73" ht="15.9" customHeight="1" x14ac:dyDescent="0.25"/>
    <row r="74" ht="15.9" customHeight="1" x14ac:dyDescent="0.25"/>
    <row r="75" ht="15.9" customHeight="1" x14ac:dyDescent="0.25"/>
    <row r="76" ht="15.9" customHeight="1" x14ac:dyDescent="0.25"/>
    <row r="77" ht="15.9" customHeight="1" x14ac:dyDescent="0.25"/>
    <row r="78" ht="15.9" customHeight="1" x14ac:dyDescent="0.25"/>
    <row r="79" ht="15.9" customHeight="1" x14ac:dyDescent="0.25"/>
    <row r="80" ht="15.9" customHeight="1" x14ac:dyDescent="0.25"/>
    <row r="81" ht="15.9" customHeight="1" x14ac:dyDescent="0.25"/>
    <row r="82" ht="15.9" customHeight="1" x14ac:dyDescent="0.25"/>
    <row r="83" ht="15.9" customHeight="1" x14ac:dyDescent="0.25"/>
    <row r="84" ht="15.9" customHeight="1" x14ac:dyDescent="0.25"/>
    <row r="85" ht="15.9" customHeight="1" x14ac:dyDescent="0.25"/>
    <row r="86" ht="15.9" customHeight="1" x14ac:dyDescent="0.25"/>
    <row r="87" ht="15.9" customHeight="1" x14ac:dyDescent="0.25"/>
    <row r="88" ht="15.9" customHeight="1" x14ac:dyDescent="0.25"/>
    <row r="89" ht="15.9" customHeight="1" x14ac:dyDescent="0.25"/>
    <row r="90" ht="12" customHeight="1" x14ac:dyDescent="0.25"/>
  </sheetData>
  <mergeCells count="8">
    <mergeCell ref="C9:D9"/>
    <mergeCell ref="E9:F9"/>
    <mergeCell ref="E61:F61"/>
    <mergeCell ref="E62:F62"/>
    <mergeCell ref="E63:F63"/>
    <mergeCell ref="C61:D61"/>
    <mergeCell ref="C62:D62"/>
    <mergeCell ref="C63:D63"/>
  </mergeCells>
  <hyperlinks>
    <hyperlink ref="B2" location="Inhalt!A1" display="zurück zum Inhalt" xr:uid="{00000000-0004-0000-1100-000000000000}"/>
  </hyperlinks>
  <pageMargins left="0.7" right="0.7" top="0.78740157499999996" bottom="0.78740157499999996"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D7218-17A8-4915-95A6-5B57EEFF5D09}">
  <dimension ref="B2:C53"/>
  <sheetViews>
    <sheetView showGridLines="0" workbookViewId="0">
      <selection activeCell="B2" sqref="B2"/>
    </sheetView>
  </sheetViews>
  <sheetFormatPr baseColWidth="10" defaultRowHeight="13.2" x14ac:dyDescent="0.25"/>
  <cols>
    <col min="2" max="2" width="29.109375" customWidth="1"/>
    <col min="3" max="3" width="70.109375" customWidth="1"/>
  </cols>
  <sheetData>
    <row r="2" spans="2:3" x14ac:dyDescent="0.25">
      <c r="B2" s="24" t="s">
        <v>351</v>
      </c>
    </row>
    <row r="7" spans="2:3" ht="17.399999999999999" x14ac:dyDescent="0.3">
      <c r="B7" s="32" t="s">
        <v>1054</v>
      </c>
    </row>
    <row r="8" spans="2:3" ht="13.8" thickBot="1" x14ac:dyDescent="0.3"/>
    <row r="9" spans="2:3" ht="27.6" thickTop="1" thickBot="1" x14ac:dyDescent="0.3">
      <c r="B9" s="250" t="s">
        <v>826</v>
      </c>
      <c r="C9" s="251" t="s">
        <v>300</v>
      </c>
    </row>
    <row r="10" spans="2:3" ht="13.8" thickTop="1" x14ac:dyDescent="0.25">
      <c r="B10" s="244" t="s">
        <v>138</v>
      </c>
      <c r="C10" s="190" t="s">
        <v>987</v>
      </c>
    </row>
    <row r="11" spans="2:3" x14ac:dyDescent="0.25">
      <c r="B11" s="244" t="s">
        <v>140</v>
      </c>
      <c r="C11" s="190" t="s">
        <v>988</v>
      </c>
    </row>
    <row r="12" spans="2:3" x14ac:dyDescent="0.25">
      <c r="B12" s="244" t="s">
        <v>302</v>
      </c>
      <c r="C12" s="190" t="s">
        <v>989</v>
      </c>
    </row>
    <row r="13" spans="2:3" x14ac:dyDescent="0.25">
      <c r="B13" s="244" t="s">
        <v>144</v>
      </c>
      <c r="C13" s="190" t="s">
        <v>990</v>
      </c>
    </row>
    <row r="14" spans="2:3" x14ac:dyDescent="0.25">
      <c r="B14" s="244" t="s">
        <v>1000</v>
      </c>
      <c r="C14" s="190" t="s">
        <v>1001</v>
      </c>
    </row>
    <row r="15" spans="2:3" ht="13.8" thickBot="1" x14ac:dyDescent="0.3">
      <c r="B15" s="245" t="s">
        <v>137</v>
      </c>
      <c r="C15" s="193" t="s">
        <v>991</v>
      </c>
    </row>
    <row r="16" spans="2:3" x14ac:dyDescent="0.25">
      <c r="B16" s="244" t="s">
        <v>147</v>
      </c>
      <c r="C16" s="190" t="s">
        <v>992</v>
      </c>
    </row>
    <row r="17" spans="2:3" ht="13.8" thickBot="1" x14ac:dyDescent="0.3">
      <c r="B17" s="245" t="s">
        <v>137</v>
      </c>
      <c r="C17" s="193" t="s">
        <v>993</v>
      </c>
    </row>
    <row r="18" spans="2:3" x14ac:dyDescent="0.25">
      <c r="B18" s="244" t="s">
        <v>994</v>
      </c>
      <c r="C18" s="190" t="s">
        <v>995</v>
      </c>
    </row>
    <row r="19" spans="2:3" x14ac:dyDescent="0.25">
      <c r="B19" s="244" t="s">
        <v>996</v>
      </c>
      <c r="C19" s="190" t="s">
        <v>997</v>
      </c>
    </row>
    <row r="20" spans="2:3" ht="13.8" thickBot="1" x14ac:dyDescent="0.3">
      <c r="B20" s="245" t="s">
        <v>137</v>
      </c>
      <c r="C20" s="193" t="s">
        <v>998</v>
      </c>
    </row>
    <row r="21" spans="2:3" x14ac:dyDescent="0.25">
      <c r="B21" s="244" t="s">
        <v>237</v>
      </c>
      <c r="C21" s="190" t="s">
        <v>238</v>
      </c>
    </row>
    <row r="22" spans="2:3" ht="13.8" thickBot="1" x14ac:dyDescent="0.3">
      <c r="B22" s="245" t="s">
        <v>137</v>
      </c>
      <c r="C22" s="193" t="s">
        <v>239</v>
      </c>
    </row>
    <row r="23" spans="2:3" x14ac:dyDescent="0.25">
      <c r="B23" s="244" t="s">
        <v>240</v>
      </c>
      <c r="C23" s="190" t="s">
        <v>241</v>
      </c>
    </row>
    <row r="24" spans="2:3" x14ac:dyDescent="0.25">
      <c r="B24" s="244" t="s">
        <v>242</v>
      </c>
      <c r="C24" s="190" t="s">
        <v>243</v>
      </c>
    </row>
    <row r="25" spans="2:3" x14ac:dyDescent="0.25">
      <c r="B25" s="244" t="s">
        <v>244</v>
      </c>
      <c r="C25" s="190" t="s">
        <v>245</v>
      </c>
    </row>
    <row r="26" spans="2:3" x14ac:dyDescent="0.25">
      <c r="B26" s="244" t="s">
        <v>246</v>
      </c>
      <c r="C26" s="190" t="s">
        <v>247</v>
      </c>
    </row>
    <row r="27" spans="2:3" x14ac:dyDescent="0.25">
      <c r="B27" s="244" t="s">
        <v>248</v>
      </c>
      <c r="C27" s="190" t="s">
        <v>249</v>
      </c>
    </row>
    <row r="28" spans="2:3" x14ac:dyDescent="0.25">
      <c r="B28" s="244" t="s">
        <v>250</v>
      </c>
      <c r="C28" s="190" t="s">
        <v>251</v>
      </c>
    </row>
    <row r="29" spans="2:3" x14ac:dyDescent="0.25">
      <c r="B29" s="244" t="s">
        <v>252</v>
      </c>
      <c r="C29" s="190" t="s">
        <v>253</v>
      </c>
    </row>
    <row r="30" spans="2:3" x14ac:dyDescent="0.25">
      <c r="B30" s="244" t="s">
        <v>254</v>
      </c>
      <c r="C30" s="190" t="s">
        <v>255</v>
      </c>
    </row>
    <row r="31" spans="2:3" x14ac:dyDescent="0.25">
      <c r="B31" s="244" t="s">
        <v>256</v>
      </c>
      <c r="C31" s="190" t="s">
        <v>257</v>
      </c>
    </row>
    <row r="32" spans="2:3" x14ac:dyDescent="0.25">
      <c r="B32" s="244" t="s">
        <v>258</v>
      </c>
      <c r="C32" s="190" t="s">
        <v>259</v>
      </c>
    </row>
    <row r="33" spans="2:3" x14ac:dyDescent="0.25">
      <c r="B33" s="244" t="s">
        <v>260</v>
      </c>
      <c r="C33" s="190" t="s">
        <v>261</v>
      </c>
    </row>
    <row r="34" spans="2:3" x14ac:dyDescent="0.25">
      <c r="B34" s="244" t="s">
        <v>262</v>
      </c>
      <c r="C34" s="190" t="s">
        <v>263</v>
      </c>
    </row>
    <row r="35" spans="2:3" x14ac:dyDescent="0.25">
      <c r="B35" s="244" t="s">
        <v>264</v>
      </c>
      <c r="C35" s="190" t="s">
        <v>265</v>
      </c>
    </row>
    <row r="36" spans="2:3" x14ac:dyDescent="0.25">
      <c r="B36" s="244" t="s">
        <v>266</v>
      </c>
      <c r="C36" s="190" t="s">
        <v>267</v>
      </c>
    </row>
    <row r="37" spans="2:3" x14ac:dyDescent="0.25">
      <c r="B37" s="244" t="s">
        <v>268</v>
      </c>
      <c r="C37" s="190" t="s">
        <v>269</v>
      </c>
    </row>
    <row r="38" spans="2:3" ht="13.8" thickBot="1" x14ac:dyDescent="0.3">
      <c r="B38" s="245" t="s">
        <v>137</v>
      </c>
      <c r="C38" s="193" t="s">
        <v>270</v>
      </c>
    </row>
    <row r="39" spans="2:3" ht="15" customHeight="1" x14ac:dyDescent="0.25">
      <c r="B39" s="244" t="s">
        <v>271</v>
      </c>
      <c r="C39" s="190" t="s">
        <v>272</v>
      </c>
    </row>
    <row r="40" spans="2:3" ht="15" customHeight="1" x14ac:dyDescent="0.25">
      <c r="B40" s="244" t="s">
        <v>273</v>
      </c>
      <c r="C40" s="190" t="s">
        <v>274</v>
      </c>
    </row>
    <row r="41" spans="2:3" x14ac:dyDescent="0.25">
      <c r="B41" s="244" t="s">
        <v>275</v>
      </c>
      <c r="C41" s="190" t="s">
        <v>276</v>
      </c>
    </row>
    <row r="42" spans="2:3" x14ac:dyDescent="0.25">
      <c r="B42" s="244" t="s">
        <v>277</v>
      </c>
      <c r="C42" s="190" t="s">
        <v>278</v>
      </c>
    </row>
    <row r="43" spans="2:3" x14ac:dyDescent="0.25">
      <c r="B43" s="244" t="s">
        <v>279</v>
      </c>
      <c r="C43" s="190" t="s">
        <v>280</v>
      </c>
    </row>
    <row r="44" spans="2:3" x14ac:dyDescent="0.25">
      <c r="B44" s="244" t="s">
        <v>281</v>
      </c>
      <c r="C44" s="190" t="s">
        <v>282</v>
      </c>
    </row>
    <row r="45" spans="2:3" x14ac:dyDescent="0.25">
      <c r="B45" s="244" t="s">
        <v>283</v>
      </c>
      <c r="C45" s="190" t="s">
        <v>284</v>
      </c>
    </row>
    <row r="46" spans="2:3" x14ac:dyDescent="0.25">
      <c r="B46" s="244" t="s">
        <v>285</v>
      </c>
      <c r="C46" s="190" t="s">
        <v>286</v>
      </c>
    </row>
    <row r="47" spans="2:3" x14ac:dyDescent="0.25">
      <c r="B47" s="244" t="s">
        <v>287</v>
      </c>
      <c r="C47" s="190" t="s">
        <v>288</v>
      </c>
    </row>
    <row r="48" spans="2:3" ht="13.8" thickBot="1" x14ac:dyDescent="0.3">
      <c r="B48" s="245" t="s">
        <v>137</v>
      </c>
      <c r="C48" s="193" t="s">
        <v>289</v>
      </c>
    </row>
    <row r="49" spans="2:3" x14ac:dyDescent="0.25">
      <c r="B49" s="244" t="s">
        <v>230</v>
      </c>
      <c r="C49" s="190" t="s">
        <v>339</v>
      </c>
    </row>
    <row r="50" spans="2:3" x14ac:dyDescent="0.25">
      <c r="B50" s="244" t="s">
        <v>232</v>
      </c>
      <c r="C50" s="190" t="s">
        <v>999</v>
      </c>
    </row>
    <row r="51" spans="2:3" x14ac:dyDescent="0.25">
      <c r="B51" s="244" t="s">
        <v>234</v>
      </c>
      <c r="C51" s="190" t="s">
        <v>341</v>
      </c>
    </row>
    <row r="52" spans="2:3" ht="13.8" thickBot="1" x14ac:dyDescent="0.3">
      <c r="B52" s="247" t="s">
        <v>137</v>
      </c>
      <c r="C52" s="194" t="s">
        <v>342</v>
      </c>
    </row>
    <row r="53" spans="2:3" ht="13.8" thickTop="1" x14ac:dyDescent="0.25"/>
  </sheetData>
  <hyperlinks>
    <hyperlink ref="B2" location="Inhalt!A1" display="zurück zum Inhalt" xr:uid="{DD058B99-0C0D-469A-B896-BCF04B94F483}"/>
  </hyperlink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B31"/>
  <sheetViews>
    <sheetView zoomScaleNormal="100" workbookViewId="0">
      <selection activeCell="B2" sqref="B2"/>
    </sheetView>
  </sheetViews>
  <sheetFormatPr baseColWidth="10" defaultColWidth="11.44140625" defaultRowHeight="13.2" x14ac:dyDescent="0.25"/>
  <cols>
    <col min="1" max="1" width="11.44140625" style="25"/>
    <col min="2" max="2" width="111.6640625" style="25" customWidth="1"/>
    <col min="3" max="16384" width="11.44140625" style="25"/>
  </cols>
  <sheetData>
    <row r="1" spans="1:2" x14ac:dyDescent="0.25">
      <c r="A1" s="158"/>
    </row>
    <row r="2" spans="1:2" ht="25.8" x14ac:dyDescent="0.25">
      <c r="B2" s="294" t="s">
        <v>834</v>
      </c>
    </row>
    <row r="3" spans="1:2" ht="25.8" x14ac:dyDescent="0.25">
      <c r="B3" s="294"/>
    </row>
    <row r="4" spans="1:2" ht="15" x14ac:dyDescent="0.25">
      <c r="B4" s="435" t="s">
        <v>1081</v>
      </c>
    </row>
    <row r="5" spans="1:2" ht="45.75" customHeight="1" x14ac:dyDescent="0.25">
      <c r="B5" s="295" t="s">
        <v>835</v>
      </c>
    </row>
    <row r="6" spans="1:2" ht="14.4" x14ac:dyDescent="0.25">
      <c r="B6" s="434" t="s">
        <v>1079</v>
      </c>
    </row>
    <row r="7" spans="1:2" ht="45.75" customHeight="1" x14ac:dyDescent="0.25">
      <c r="B7" s="295" t="s">
        <v>836</v>
      </c>
    </row>
    <row r="8" spans="1:2" ht="14.4" x14ac:dyDescent="0.25">
      <c r="B8" s="296" t="s">
        <v>837</v>
      </c>
    </row>
    <row r="9" spans="1:2" ht="14.4" x14ac:dyDescent="0.25">
      <c r="B9" s="296" t="s">
        <v>838</v>
      </c>
    </row>
    <row r="10" spans="1:2" ht="14.4" x14ac:dyDescent="0.25">
      <c r="B10" s="296" t="s">
        <v>839</v>
      </c>
    </row>
    <row r="11" spans="1:2" ht="14.4" x14ac:dyDescent="0.25">
      <c r="B11" s="296" t="s">
        <v>840</v>
      </c>
    </row>
    <row r="12" spans="1:2" ht="14.4" x14ac:dyDescent="0.25">
      <c r="B12" s="296" t="s">
        <v>841</v>
      </c>
    </row>
    <row r="13" spans="1:2" ht="14.4" x14ac:dyDescent="0.25">
      <c r="B13" s="296"/>
    </row>
    <row r="14" spans="1:2" ht="45.75" customHeight="1" x14ac:dyDescent="0.25">
      <c r="B14" s="295" t="s">
        <v>908</v>
      </c>
    </row>
    <row r="15" spans="1:2" ht="14.25" customHeight="1" x14ac:dyDescent="0.25">
      <c r="B15" s="296" t="s">
        <v>909</v>
      </c>
    </row>
    <row r="16" spans="1:2" ht="14.25" customHeight="1" x14ac:dyDescent="0.25">
      <c r="B16" s="296" t="s">
        <v>910</v>
      </c>
    </row>
    <row r="17" spans="2:2" ht="14.25" customHeight="1" x14ac:dyDescent="0.25">
      <c r="B17" s="373" t="s">
        <v>911</v>
      </c>
    </row>
    <row r="18" spans="2:2" ht="45.75" customHeight="1" x14ac:dyDescent="0.25">
      <c r="B18" s="295" t="s">
        <v>842</v>
      </c>
    </row>
    <row r="19" spans="2:2" x14ac:dyDescent="0.25">
      <c r="B19" s="436" t="s">
        <v>1082</v>
      </c>
    </row>
    <row r="20" spans="2:2" ht="46.5" customHeight="1" x14ac:dyDescent="0.25">
      <c r="B20" s="295" t="s">
        <v>843</v>
      </c>
    </row>
    <row r="21" spans="2:2" ht="14.4" x14ac:dyDescent="0.25">
      <c r="B21" s="437" t="s">
        <v>1080</v>
      </c>
    </row>
    <row r="22" spans="2:2" ht="45.75" customHeight="1" x14ac:dyDescent="0.25">
      <c r="B22" s="295" t="s">
        <v>844</v>
      </c>
    </row>
    <row r="23" spans="2:2" ht="14.4" x14ac:dyDescent="0.25">
      <c r="B23" s="374" t="s">
        <v>1058</v>
      </c>
    </row>
    <row r="24" spans="2:2" ht="45.75" customHeight="1" x14ac:dyDescent="0.25">
      <c r="B24" s="295" t="s">
        <v>845</v>
      </c>
    </row>
    <row r="25" spans="2:2" x14ac:dyDescent="0.25">
      <c r="B25" s="297" t="s">
        <v>1083</v>
      </c>
    </row>
    <row r="26" spans="2:2" ht="45.75" customHeight="1" x14ac:dyDescent="0.25">
      <c r="B26" s="295" t="s">
        <v>846</v>
      </c>
    </row>
    <row r="27" spans="2:2" ht="14.4" x14ac:dyDescent="0.25">
      <c r="B27" s="298" t="s">
        <v>847</v>
      </c>
    </row>
    <row r="28" spans="2:2" ht="14.4" x14ac:dyDescent="0.25">
      <c r="B28" s="299"/>
    </row>
    <row r="31" spans="2:2" ht="91.5" customHeight="1" x14ac:dyDescent="0.25">
      <c r="B31" s="296"/>
    </row>
  </sheetData>
  <hyperlinks>
    <hyperlink ref="B19" r:id="rId1" xr:uid="{00000000-0004-0000-0100-000000000000}"/>
    <hyperlink ref="B25" r:id="rId2" xr:uid="{00000000-0004-0000-0100-000001000000}"/>
    <hyperlink ref="B16" r:id="rId3" display="https://creativecommons.org/licenses/by-sa/4.0/deed.de" xr:uid="{00000000-0004-0000-0100-000002000000}"/>
    <hyperlink ref="B17" r:id="rId4" xr:uid="{00000000-0004-0000-0100-000003000000}"/>
  </hyperlinks>
  <pageMargins left="0.7" right="0.7" top="0.78740157499999996" bottom="0.78740157499999996" header="0.3" footer="0.3"/>
  <pageSetup paperSize="9" orientation="portrait" r:id="rId5"/>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812C9-4A08-4AB5-9B38-1DFC44D8093D}">
  <dimension ref="B2:F77"/>
  <sheetViews>
    <sheetView showGridLines="0" workbookViewId="0">
      <selection activeCell="B2" sqref="B2"/>
    </sheetView>
  </sheetViews>
  <sheetFormatPr baseColWidth="10" defaultRowHeight="13.2" x14ac:dyDescent="0.25"/>
  <cols>
    <col min="2" max="2" width="18.109375" customWidth="1"/>
    <col min="3" max="3" width="13.44140625" style="15" customWidth="1"/>
    <col min="4" max="4" width="15.88671875" style="15" customWidth="1"/>
    <col min="5" max="5" width="17" style="15" bestFit="1" customWidth="1"/>
    <col min="6" max="6" width="15.33203125" style="15" customWidth="1"/>
    <col min="7" max="7" width="15.44140625" customWidth="1"/>
    <col min="8" max="8" width="15" customWidth="1"/>
  </cols>
  <sheetData>
    <row r="2" spans="2:6" x14ac:dyDescent="0.25">
      <c r="B2" s="24" t="s">
        <v>351</v>
      </c>
    </row>
    <row r="7" spans="2:6" ht="17.399999999999999" x14ac:dyDescent="0.3">
      <c r="B7" s="32" t="s">
        <v>1053</v>
      </c>
    </row>
    <row r="8" spans="2:6" ht="13.5" customHeight="1" thickBot="1" x14ac:dyDescent="0.3"/>
    <row r="9" spans="2:6" ht="24.75" customHeight="1" thickTop="1" x14ac:dyDescent="0.25">
      <c r="B9" s="254"/>
      <c r="C9" s="469" t="s">
        <v>291</v>
      </c>
      <c r="D9" s="470"/>
      <c r="E9" s="469" t="s">
        <v>292</v>
      </c>
      <c r="F9" s="471"/>
    </row>
    <row r="10" spans="2:6" ht="28.5" customHeight="1" thickBot="1" x14ac:dyDescent="0.3">
      <c r="B10" s="255"/>
      <c r="C10" s="252" t="s">
        <v>293</v>
      </c>
      <c r="D10" s="252" t="s">
        <v>294</v>
      </c>
      <c r="E10" s="252" t="s">
        <v>293</v>
      </c>
      <c r="F10" s="67" t="s">
        <v>294</v>
      </c>
    </row>
    <row r="11" spans="2:6" ht="13.8" thickTop="1" x14ac:dyDescent="0.25">
      <c r="B11" s="244" t="s">
        <v>138</v>
      </c>
      <c r="C11" s="256">
        <v>1.3489000000000001E-3</v>
      </c>
      <c r="D11" s="257">
        <v>0.99</v>
      </c>
      <c r="E11" s="311">
        <v>-0.12823809999999999</v>
      </c>
      <c r="F11" s="195">
        <v>0.16700000000000001</v>
      </c>
    </row>
    <row r="12" spans="2:6" x14ac:dyDescent="0.25">
      <c r="B12" s="244" t="s">
        <v>140</v>
      </c>
      <c r="C12" s="256">
        <v>-9.5019599999999996E-2</v>
      </c>
      <c r="D12" s="257">
        <v>0.35899999999999999</v>
      </c>
      <c r="E12" s="311">
        <v>-9.6901000000000001E-3</v>
      </c>
      <c r="F12" s="195">
        <v>0.91500000000000004</v>
      </c>
    </row>
    <row r="13" spans="2:6" x14ac:dyDescent="0.25">
      <c r="B13" s="244" t="s">
        <v>302</v>
      </c>
      <c r="C13" s="256">
        <v>1.2300500000000001E-2</v>
      </c>
      <c r="D13" s="257">
        <v>0.89800000000000002</v>
      </c>
      <c r="E13" s="311">
        <v>3.0197700000000001E-2</v>
      </c>
      <c r="F13" s="195">
        <v>0.70699999999999996</v>
      </c>
    </row>
    <row r="14" spans="2:6" ht="15.9" customHeight="1" x14ac:dyDescent="0.25">
      <c r="B14" s="244" t="s">
        <v>144</v>
      </c>
      <c r="C14" s="256">
        <v>0.35558269999999997</v>
      </c>
      <c r="D14" s="257">
        <v>5.0000000000000001E-3</v>
      </c>
      <c r="E14" s="311">
        <v>-3.2359600000000002E-2</v>
      </c>
      <c r="F14" s="195">
        <v>0.74099999999999999</v>
      </c>
    </row>
    <row r="15" spans="2:6" ht="15.9" customHeight="1" thickBot="1" x14ac:dyDescent="0.3">
      <c r="B15" s="245" t="s">
        <v>1000</v>
      </c>
      <c r="C15" s="258">
        <v>9.4500100000000004E-2</v>
      </c>
      <c r="D15" s="259">
        <v>0.64800000000000002</v>
      </c>
      <c r="E15" s="312">
        <v>-8.5570499999999994E-2</v>
      </c>
      <c r="F15" s="265">
        <v>0.57799999999999996</v>
      </c>
    </row>
    <row r="16" spans="2:6" ht="15.9" customHeight="1" thickBot="1" x14ac:dyDescent="0.3">
      <c r="B16" s="245" t="s">
        <v>147</v>
      </c>
      <c r="C16" s="258">
        <v>-6.5703700000000004E-2</v>
      </c>
      <c r="D16" s="259">
        <v>0.29899999999999999</v>
      </c>
      <c r="E16" s="312">
        <v>2.7505399999999999E-2</v>
      </c>
      <c r="F16" s="265">
        <v>0.60199999999999998</v>
      </c>
    </row>
    <row r="17" spans="2:6" ht="15.9" customHeight="1" x14ac:dyDescent="0.25">
      <c r="B17" s="387" t="s">
        <v>994</v>
      </c>
      <c r="C17" s="260">
        <v>-6.1060099999999999E-2</v>
      </c>
      <c r="D17" s="261">
        <v>0.45500000000000002</v>
      </c>
      <c r="E17" s="313">
        <v>-0.7970064</v>
      </c>
      <c r="F17" s="303">
        <v>0</v>
      </c>
    </row>
    <row r="18" spans="2:6" ht="15.9" customHeight="1" thickBot="1" x14ac:dyDescent="0.3">
      <c r="B18" s="245" t="s">
        <v>996</v>
      </c>
      <c r="C18" s="258">
        <v>0.43182710000000002</v>
      </c>
      <c r="D18" s="259">
        <v>1.2E-2</v>
      </c>
      <c r="E18" s="312">
        <v>-0.1231743</v>
      </c>
      <c r="F18" s="265">
        <v>0.32300000000000001</v>
      </c>
    </row>
    <row r="19" spans="2:6" ht="15.9" customHeight="1" thickBot="1" x14ac:dyDescent="0.3">
      <c r="B19" s="246" t="s">
        <v>237</v>
      </c>
      <c r="C19" s="260">
        <v>-0.2816999</v>
      </c>
      <c r="D19" s="261">
        <v>0</v>
      </c>
      <c r="E19" s="313" t="s">
        <v>938</v>
      </c>
      <c r="F19" s="303" t="s">
        <v>296</v>
      </c>
    </row>
    <row r="20" spans="2:6" ht="15.9" customHeight="1" x14ac:dyDescent="0.25">
      <c r="B20" s="246" t="s">
        <v>240</v>
      </c>
      <c r="C20" s="260"/>
      <c r="D20" s="261"/>
      <c r="E20" s="313">
        <v>0</v>
      </c>
      <c r="F20" s="303">
        <v>0</v>
      </c>
    </row>
    <row r="21" spans="2:6" ht="15.9" customHeight="1" x14ac:dyDescent="0.25">
      <c r="B21" s="244" t="s">
        <v>242</v>
      </c>
      <c r="C21" s="256"/>
      <c r="D21" s="257"/>
      <c r="E21" s="311">
        <v>8.2000000000000003E-2</v>
      </c>
      <c r="F21" s="195">
        <v>8.2000000000000003E-2</v>
      </c>
    </row>
    <row r="22" spans="2:6" ht="15.9" customHeight="1" x14ac:dyDescent="0.25">
      <c r="B22" s="244" t="s">
        <v>244</v>
      </c>
      <c r="C22" s="256"/>
      <c r="D22" s="257"/>
      <c r="E22" s="311">
        <v>0.70399999999999996</v>
      </c>
      <c r="F22" s="195">
        <v>0.70399999999999996</v>
      </c>
    </row>
    <row r="23" spans="2:6" ht="15.9" customHeight="1" x14ac:dyDescent="0.25">
      <c r="B23" s="244" t="s">
        <v>246</v>
      </c>
      <c r="C23" s="256"/>
      <c r="D23" s="257"/>
      <c r="E23" s="311">
        <v>0.29199999999999998</v>
      </c>
      <c r="F23" s="195">
        <v>0.29199999999999998</v>
      </c>
    </row>
    <row r="24" spans="2:6" ht="15.9" customHeight="1" x14ac:dyDescent="0.25">
      <c r="B24" s="244" t="s">
        <v>248</v>
      </c>
      <c r="C24" s="256"/>
      <c r="D24" s="257"/>
      <c r="E24" s="311">
        <v>0.86399999999999999</v>
      </c>
      <c r="F24" s="195">
        <v>0.86399999999999999</v>
      </c>
    </row>
    <row r="25" spans="2:6" ht="15.9" customHeight="1" x14ac:dyDescent="0.25">
      <c r="B25" s="244" t="s">
        <v>250</v>
      </c>
      <c r="C25" s="256"/>
      <c r="D25" s="257"/>
      <c r="E25" s="311">
        <v>0.31900000000000001</v>
      </c>
      <c r="F25" s="195">
        <v>0.31900000000000001</v>
      </c>
    </row>
    <row r="26" spans="2:6" ht="15.9" customHeight="1" x14ac:dyDescent="0.25">
      <c r="B26" s="244" t="s">
        <v>252</v>
      </c>
      <c r="C26" s="256"/>
      <c r="D26" s="257"/>
      <c r="E26" s="311">
        <v>0</v>
      </c>
      <c r="F26" s="195">
        <v>0</v>
      </c>
    </row>
    <row r="27" spans="2:6" ht="15.9" customHeight="1" x14ac:dyDescent="0.25">
      <c r="B27" s="244" t="s">
        <v>254</v>
      </c>
      <c r="C27" s="256"/>
      <c r="D27" s="257"/>
      <c r="E27" s="311">
        <v>0</v>
      </c>
      <c r="F27" s="195">
        <v>0</v>
      </c>
    </row>
    <row r="28" spans="2:6" ht="15.9" customHeight="1" x14ac:dyDescent="0.25">
      <c r="B28" s="244" t="s">
        <v>256</v>
      </c>
      <c r="C28" s="256"/>
      <c r="D28" s="257"/>
      <c r="E28" s="311">
        <v>2.4E-2</v>
      </c>
      <c r="F28" s="195">
        <v>2.4E-2</v>
      </c>
    </row>
    <row r="29" spans="2:6" ht="15.9" customHeight="1" x14ac:dyDescent="0.25">
      <c r="B29" s="244" t="s">
        <v>258</v>
      </c>
      <c r="C29" s="256"/>
      <c r="D29" s="257"/>
      <c r="E29" s="311">
        <v>1.9E-2</v>
      </c>
      <c r="F29" s="195">
        <v>1.9E-2</v>
      </c>
    </row>
    <row r="30" spans="2:6" ht="15.9" customHeight="1" x14ac:dyDescent="0.25">
      <c r="B30" s="244" t="s">
        <v>260</v>
      </c>
      <c r="C30" s="256"/>
      <c r="D30" s="257"/>
      <c r="E30" s="311">
        <v>0.747</v>
      </c>
      <c r="F30" s="195">
        <v>0.747</v>
      </c>
    </row>
    <row r="31" spans="2:6" ht="15.9" customHeight="1" x14ac:dyDescent="0.25">
      <c r="B31" s="244" t="s">
        <v>262</v>
      </c>
      <c r="C31" s="256"/>
      <c r="D31" s="257"/>
      <c r="E31" s="311">
        <v>0.21199999999999999</v>
      </c>
      <c r="F31" s="195">
        <v>0.21199999999999999</v>
      </c>
    </row>
    <row r="32" spans="2:6" ht="15.9" customHeight="1" x14ac:dyDescent="0.25">
      <c r="B32" s="244" t="s">
        <v>264</v>
      </c>
      <c r="C32" s="256"/>
      <c r="D32" s="257"/>
      <c r="E32" s="311">
        <v>0.42</v>
      </c>
      <c r="F32" s="195">
        <v>0.42</v>
      </c>
    </row>
    <row r="33" spans="2:6" ht="15.9" customHeight="1" x14ac:dyDescent="0.25">
      <c r="B33" s="244" t="s">
        <v>266</v>
      </c>
      <c r="C33" s="256"/>
      <c r="D33" s="257"/>
      <c r="E33" s="311">
        <v>0</v>
      </c>
      <c r="F33" s="195">
        <v>0</v>
      </c>
    </row>
    <row r="34" spans="2:6" ht="15.9" customHeight="1" thickBot="1" x14ac:dyDescent="0.3">
      <c r="B34" s="245" t="s">
        <v>268</v>
      </c>
      <c r="C34" s="258"/>
      <c r="D34" s="259"/>
      <c r="E34" s="312">
        <v>0.45100000000000001</v>
      </c>
      <c r="F34" s="265">
        <v>0.45100000000000001</v>
      </c>
    </row>
    <row r="35" spans="2:6" ht="15.9" customHeight="1" x14ac:dyDescent="0.25">
      <c r="B35" s="244" t="s">
        <v>1002</v>
      </c>
      <c r="C35" s="256"/>
      <c r="D35" s="257"/>
      <c r="E35" s="311">
        <v>-4.0379699999999998E-2</v>
      </c>
      <c r="F35" s="195">
        <v>0.88700000000000001</v>
      </c>
    </row>
    <row r="36" spans="2:6" ht="15.9" customHeight="1" x14ac:dyDescent="0.25">
      <c r="B36" s="244" t="s">
        <v>345</v>
      </c>
      <c r="C36" s="256"/>
      <c r="D36" s="257"/>
      <c r="E36" s="311">
        <v>0.19486680000000001</v>
      </c>
      <c r="F36" s="195">
        <v>0.32200000000000001</v>
      </c>
    </row>
    <row r="37" spans="2:6" ht="15.9" customHeight="1" x14ac:dyDescent="0.25">
      <c r="B37" s="244" t="s">
        <v>824</v>
      </c>
      <c r="C37" s="256"/>
      <c r="D37" s="257"/>
      <c r="E37" s="311">
        <v>0.32069520000000001</v>
      </c>
      <c r="F37" s="195">
        <v>0.01</v>
      </c>
    </row>
    <row r="38" spans="2:6" ht="15.9" customHeight="1" x14ac:dyDescent="0.25">
      <c r="B38" s="244" t="s">
        <v>346</v>
      </c>
      <c r="C38" s="256"/>
      <c r="D38" s="257"/>
      <c r="E38" s="311">
        <v>-0.11997579999999999</v>
      </c>
      <c r="F38" s="195">
        <v>0.28699999999999998</v>
      </c>
    </row>
    <row r="39" spans="2:6" ht="15.9" customHeight="1" x14ac:dyDescent="0.25">
      <c r="B39" s="244" t="s">
        <v>347</v>
      </c>
      <c r="C39" s="256"/>
      <c r="D39" s="257"/>
      <c r="E39" s="311">
        <v>-0.32122909999999999</v>
      </c>
      <c r="F39" s="195">
        <v>0.02</v>
      </c>
    </row>
    <row r="40" spans="2:6" ht="15.9" customHeight="1" x14ac:dyDescent="0.25">
      <c r="B40" s="244" t="s">
        <v>348</v>
      </c>
      <c r="C40" s="256"/>
      <c r="D40" s="257"/>
      <c r="E40" s="311">
        <v>0.29731390000000002</v>
      </c>
      <c r="F40" s="195">
        <v>0.17199999999999999</v>
      </c>
    </row>
    <row r="41" spans="2:6" ht="15.9" customHeight="1" x14ac:dyDescent="0.25">
      <c r="B41" s="244" t="s">
        <v>349</v>
      </c>
      <c r="C41" s="256"/>
      <c r="D41" s="257"/>
      <c r="E41" s="311">
        <v>0.1363135</v>
      </c>
      <c r="F41" s="195">
        <v>0.14899999999999999</v>
      </c>
    </row>
    <row r="42" spans="2:6" ht="15.9" customHeight="1" x14ac:dyDescent="0.25">
      <c r="B42" s="244" t="s">
        <v>350</v>
      </c>
      <c r="C42" s="256"/>
      <c r="D42" s="257"/>
      <c r="E42" s="311">
        <v>5.5599000000000003E-2</v>
      </c>
      <c r="F42" s="195">
        <v>0.59399999999999997</v>
      </c>
    </row>
    <row r="43" spans="2:6" ht="15.9" customHeight="1" thickBot="1" x14ac:dyDescent="0.3">
      <c r="B43" s="245" t="s">
        <v>825</v>
      </c>
      <c r="C43" s="258"/>
      <c r="D43" s="259"/>
      <c r="E43" s="312">
        <v>0.35662890000000003</v>
      </c>
      <c r="F43" s="265">
        <v>2E-3</v>
      </c>
    </row>
    <row r="44" spans="2:6" ht="15.9" customHeight="1" x14ac:dyDescent="0.25">
      <c r="B44" s="244" t="s">
        <v>230</v>
      </c>
      <c r="C44" s="256">
        <v>-0.70791150000000003</v>
      </c>
      <c r="D44" s="257">
        <v>0</v>
      </c>
      <c r="E44" s="311" t="s">
        <v>938</v>
      </c>
      <c r="F44" s="195" t="s">
        <v>296</v>
      </c>
    </row>
    <row r="45" spans="2:6" ht="15.9" customHeight="1" x14ac:dyDescent="0.25">
      <c r="B45" s="244" t="s">
        <v>232</v>
      </c>
      <c r="C45" s="256">
        <v>-1.0845910000000001</v>
      </c>
      <c r="D45" s="257">
        <v>0</v>
      </c>
      <c r="E45" s="311" t="s">
        <v>938</v>
      </c>
      <c r="F45" s="195" t="s">
        <v>296</v>
      </c>
    </row>
    <row r="46" spans="2:6" ht="15.9" customHeight="1" thickBot="1" x14ac:dyDescent="0.3">
      <c r="B46" s="245" t="s">
        <v>234</v>
      </c>
      <c r="C46" s="258">
        <v>-1.7047460000000001</v>
      </c>
      <c r="D46" s="259">
        <v>0</v>
      </c>
      <c r="E46" s="312" t="s">
        <v>938</v>
      </c>
      <c r="F46" s="265" t="s">
        <v>296</v>
      </c>
    </row>
    <row r="47" spans="2:6" ht="15.9" customHeight="1" thickBot="1" x14ac:dyDescent="0.3">
      <c r="B47" s="245" t="s">
        <v>297</v>
      </c>
      <c r="C47" s="258">
        <v>3.0801949999999998</v>
      </c>
      <c r="D47" s="259">
        <v>0</v>
      </c>
      <c r="E47" s="312">
        <v>-1.8891640000000001</v>
      </c>
      <c r="F47" s="265">
        <v>0</v>
      </c>
    </row>
    <row r="48" spans="2:6" ht="15.9" customHeight="1" x14ac:dyDescent="0.25">
      <c r="B48" s="249" t="s">
        <v>0</v>
      </c>
      <c r="C48" s="475">
        <v>13325</v>
      </c>
      <c r="D48" s="476"/>
      <c r="E48" s="475">
        <v>12209</v>
      </c>
      <c r="F48" s="478"/>
    </row>
    <row r="49" spans="2:6" ht="15.9" customHeight="1" x14ac:dyDescent="0.25">
      <c r="B49" s="249" t="s">
        <v>298</v>
      </c>
      <c r="C49" s="502">
        <v>-3722.9198999999999</v>
      </c>
      <c r="D49" s="506"/>
      <c r="E49" s="502">
        <v>-4832.2975999999999</v>
      </c>
      <c r="F49" s="503"/>
    </row>
    <row r="50" spans="2:6" ht="15.9" customHeight="1" thickBot="1" x14ac:dyDescent="0.3">
      <c r="B50" s="243" t="s">
        <v>380</v>
      </c>
      <c r="C50" s="472">
        <v>2.93E-2</v>
      </c>
      <c r="D50" s="473"/>
      <c r="E50" s="504">
        <v>2.4E-2</v>
      </c>
      <c r="F50" s="505"/>
    </row>
    <row r="51" spans="2:6" ht="15.9" customHeight="1" thickTop="1" x14ac:dyDescent="0.25"/>
    <row r="52" spans="2:6" ht="15.9" customHeight="1" x14ac:dyDescent="0.25"/>
    <row r="53" spans="2:6" ht="15.9" customHeight="1" x14ac:dyDescent="0.25"/>
    <row r="54" spans="2:6" ht="15.9" customHeight="1" x14ac:dyDescent="0.25"/>
    <row r="55" spans="2:6" ht="15.9" customHeight="1" x14ac:dyDescent="0.25"/>
    <row r="56" spans="2:6" ht="15.9" customHeight="1" x14ac:dyDescent="0.25"/>
    <row r="57" spans="2:6" ht="15.9" customHeight="1" x14ac:dyDescent="0.25"/>
    <row r="58" spans="2:6" ht="15.9" customHeight="1" x14ac:dyDescent="0.25"/>
    <row r="59" spans="2:6" ht="15.9" customHeight="1" x14ac:dyDescent="0.25"/>
    <row r="60" spans="2:6" ht="15.9" customHeight="1" x14ac:dyDescent="0.25"/>
    <row r="61" spans="2:6" ht="15.9" customHeight="1" x14ac:dyDescent="0.25"/>
    <row r="62" spans="2:6" ht="15.9" customHeight="1" x14ac:dyDescent="0.25"/>
    <row r="63" spans="2:6" ht="15.9" customHeight="1" x14ac:dyDescent="0.25"/>
    <row r="64" spans="2:6" ht="15.9" customHeight="1" x14ac:dyDescent="0.25"/>
    <row r="65" ht="15.9" customHeight="1" x14ac:dyDescent="0.25"/>
    <row r="66" ht="15.9" customHeight="1" x14ac:dyDescent="0.25"/>
    <row r="67" ht="15.9" customHeight="1" x14ac:dyDescent="0.25"/>
    <row r="68" ht="15.9" customHeight="1" x14ac:dyDescent="0.25"/>
    <row r="69" ht="15.9" customHeight="1" x14ac:dyDescent="0.25"/>
    <row r="70" ht="15.9" customHeight="1" x14ac:dyDescent="0.25"/>
    <row r="71" ht="15.9" customHeight="1" x14ac:dyDescent="0.25"/>
    <row r="72" ht="15.9" customHeight="1" x14ac:dyDescent="0.25"/>
    <row r="73" ht="15.9" customHeight="1" x14ac:dyDescent="0.25"/>
    <row r="74" ht="15.9" customHeight="1" x14ac:dyDescent="0.25"/>
    <row r="75" ht="15.9" customHeight="1" x14ac:dyDescent="0.25"/>
    <row r="76" ht="15.9" customHeight="1" x14ac:dyDescent="0.25"/>
    <row r="77" ht="12" customHeight="1" x14ac:dyDescent="0.25"/>
  </sheetData>
  <mergeCells count="8">
    <mergeCell ref="C50:D50"/>
    <mergeCell ref="E50:F50"/>
    <mergeCell ref="C9:D9"/>
    <mergeCell ref="E9:F9"/>
    <mergeCell ref="C48:D48"/>
    <mergeCell ref="E48:F48"/>
    <mergeCell ref="C49:D49"/>
    <mergeCell ref="E49:F49"/>
  </mergeCells>
  <hyperlinks>
    <hyperlink ref="B2" location="Inhalt!A1" display="zurück zum Inhalt" xr:uid="{4FE846DE-8B10-4AE5-9159-533FEC480565}"/>
  </hyperlinks>
  <pageMargins left="0.7" right="0.7" top="0.78740157499999996" bottom="0.78740157499999996"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9"/>
  <dimension ref="B2:C115"/>
  <sheetViews>
    <sheetView showGridLines="0" workbookViewId="0">
      <selection activeCell="B2" sqref="B2"/>
    </sheetView>
  </sheetViews>
  <sheetFormatPr baseColWidth="10" defaultRowHeight="13.2" x14ac:dyDescent="0.25"/>
  <cols>
    <col min="2" max="2" width="29.109375" customWidth="1"/>
    <col min="3" max="3" width="70.109375" customWidth="1"/>
  </cols>
  <sheetData>
    <row r="2" spans="2:3" x14ac:dyDescent="0.25">
      <c r="B2" s="24" t="s">
        <v>351</v>
      </c>
    </row>
    <row r="7" spans="2:3" ht="17.399999999999999" x14ac:dyDescent="0.3">
      <c r="B7" s="32" t="s">
        <v>971</v>
      </c>
    </row>
    <row r="8" spans="2:3" ht="13.8" thickBot="1" x14ac:dyDescent="0.3"/>
    <row r="9" spans="2:3" ht="27.6" thickTop="1" thickBot="1" x14ac:dyDescent="0.3">
      <c r="B9" s="250" t="s">
        <v>826</v>
      </c>
      <c r="C9" s="251" t="s">
        <v>300</v>
      </c>
    </row>
    <row r="10" spans="2:3" ht="12.75" customHeight="1" thickTop="1" x14ac:dyDescent="0.25">
      <c r="B10" s="244" t="s">
        <v>138</v>
      </c>
      <c r="C10" s="190" t="s">
        <v>354</v>
      </c>
    </row>
    <row r="11" spans="2:3" ht="12.75" customHeight="1" x14ac:dyDescent="0.25">
      <c r="B11" s="244" t="s">
        <v>140</v>
      </c>
      <c r="C11" s="190" t="s">
        <v>355</v>
      </c>
    </row>
    <row r="12" spans="2:3" ht="12.75" customHeight="1" x14ac:dyDescent="0.25">
      <c r="B12" s="244" t="s">
        <v>302</v>
      </c>
      <c r="C12" s="190" t="s">
        <v>356</v>
      </c>
    </row>
    <row r="13" spans="2:3" ht="12.75" customHeight="1" x14ac:dyDescent="0.25">
      <c r="B13" s="244" t="s">
        <v>144</v>
      </c>
      <c r="C13" s="190" t="s">
        <v>357</v>
      </c>
    </row>
    <row r="14" spans="2:3" ht="12.75" customHeight="1" thickBot="1" x14ac:dyDescent="0.3">
      <c r="B14" s="245" t="s">
        <v>137</v>
      </c>
      <c r="C14" s="193" t="s">
        <v>358</v>
      </c>
    </row>
    <row r="15" spans="2:3" ht="12.75" customHeight="1" x14ac:dyDescent="0.25">
      <c r="B15" s="244" t="s">
        <v>147</v>
      </c>
      <c r="C15" s="190" t="s">
        <v>359</v>
      </c>
    </row>
    <row r="16" spans="2:3" ht="12.75" customHeight="1" thickBot="1" x14ac:dyDescent="0.3">
      <c r="B16" s="245" t="s">
        <v>137</v>
      </c>
      <c r="C16" s="193" t="s">
        <v>360</v>
      </c>
    </row>
    <row r="17" spans="2:3" ht="12.75" customHeight="1" x14ac:dyDescent="0.25">
      <c r="B17" s="244" t="s">
        <v>150</v>
      </c>
      <c r="C17" s="190" t="s">
        <v>361</v>
      </c>
    </row>
    <row r="18" spans="2:3" ht="12.75" customHeight="1" thickBot="1" x14ac:dyDescent="0.3">
      <c r="B18" s="245" t="s">
        <v>137</v>
      </c>
      <c r="C18" s="193" t="s">
        <v>362</v>
      </c>
    </row>
    <row r="19" spans="2:3" ht="12.75" customHeight="1" x14ac:dyDescent="0.25">
      <c r="B19" s="244" t="s">
        <v>153</v>
      </c>
      <c r="C19" s="190" t="s">
        <v>363</v>
      </c>
    </row>
    <row r="20" spans="2:3" ht="12.75" customHeight="1" x14ac:dyDescent="0.25">
      <c r="B20" s="244" t="s">
        <v>155</v>
      </c>
      <c r="C20" s="190" t="s">
        <v>364</v>
      </c>
    </row>
    <row r="21" spans="2:3" ht="12.75" customHeight="1" x14ac:dyDescent="0.25">
      <c r="B21" s="244" t="s">
        <v>157</v>
      </c>
      <c r="C21" s="190" t="s">
        <v>365</v>
      </c>
    </row>
    <row r="22" spans="2:3" ht="12.75" customHeight="1" thickBot="1" x14ac:dyDescent="0.3">
      <c r="B22" s="245" t="s">
        <v>137</v>
      </c>
      <c r="C22" s="193" t="s">
        <v>366</v>
      </c>
    </row>
    <row r="23" spans="2:3" ht="12.75" customHeight="1" x14ac:dyDescent="0.25">
      <c r="B23" s="244" t="s">
        <v>160</v>
      </c>
      <c r="C23" s="190" t="s">
        <v>367</v>
      </c>
    </row>
    <row r="24" spans="2:3" ht="12.75" customHeight="1" x14ac:dyDescent="0.25">
      <c r="B24" s="244" t="s">
        <v>162</v>
      </c>
      <c r="C24" s="190" t="s">
        <v>368</v>
      </c>
    </row>
    <row r="25" spans="2:3" ht="12.75" customHeight="1" x14ac:dyDescent="0.25">
      <c r="B25" s="244" t="s">
        <v>164</v>
      </c>
      <c r="C25" s="190" t="s">
        <v>369</v>
      </c>
    </row>
    <row r="26" spans="2:3" ht="12.75" customHeight="1" x14ac:dyDescent="0.25">
      <c r="B26" s="244" t="s">
        <v>166</v>
      </c>
      <c r="C26" s="190" t="s">
        <v>370</v>
      </c>
    </row>
    <row r="27" spans="2:3" ht="12.75" customHeight="1" thickBot="1" x14ac:dyDescent="0.3">
      <c r="B27" s="245" t="s">
        <v>137</v>
      </c>
      <c r="C27" s="193" t="s">
        <v>371</v>
      </c>
    </row>
    <row r="28" spans="2:3" ht="12.75" customHeight="1" x14ac:dyDescent="0.25">
      <c r="B28" s="244" t="s">
        <v>169</v>
      </c>
      <c r="C28" s="190" t="s">
        <v>372</v>
      </c>
    </row>
    <row r="29" spans="2:3" ht="12.75" customHeight="1" x14ac:dyDescent="0.25">
      <c r="B29" s="244" t="s">
        <v>171</v>
      </c>
      <c r="C29" s="190" t="s">
        <v>373</v>
      </c>
    </row>
    <row r="30" spans="2:3" ht="12.75" customHeight="1" x14ac:dyDescent="0.25">
      <c r="B30" s="244" t="s">
        <v>173</v>
      </c>
      <c r="C30" s="190" t="s">
        <v>374</v>
      </c>
    </row>
    <row r="31" spans="2:3" ht="12.75" customHeight="1" thickBot="1" x14ac:dyDescent="0.3">
      <c r="B31" s="245" t="s">
        <v>137</v>
      </c>
      <c r="C31" s="193" t="s">
        <v>375</v>
      </c>
    </row>
    <row r="32" spans="2:3" ht="12.75" customHeight="1" x14ac:dyDescent="0.25">
      <c r="B32" s="244" t="s">
        <v>176</v>
      </c>
      <c r="C32" s="190" t="s">
        <v>177</v>
      </c>
    </row>
    <row r="33" spans="2:3" ht="12.75" customHeight="1" x14ac:dyDescent="0.25">
      <c r="B33" s="244" t="s">
        <v>178</v>
      </c>
      <c r="C33" s="190" t="s">
        <v>179</v>
      </c>
    </row>
    <row r="34" spans="2:3" ht="12.75" customHeight="1" x14ac:dyDescent="0.25">
      <c r="B34" s="244" t="s">
        <v>180</v>
      </c>
      <c r="C34" s="190" t="s">
        <v>181</v>
      </c>
    </row>
    <row r="35" spans="2:3" ht="12.75" customHeight="1" x14ac:dyDescent="0.25">
      <c r="B35" s="244" t="s">
        <v>182</v>
      </c>
      <c r="C35" s="190" t="s">
        <v>183</v>
      </c>
    </row>
    <row r="36" spans="2:3" ht="12.75" customHeight="1" thickBot="1" x14ac:dyDescent="0.3">
      <c r="B36" s="244" t="s">
        <v>184</v>
      </c>
      <c r="C36" s="190" t="s">
        <v>185</v>
      </c>
    </row>
    <row r="37" spans="2:3" ht="12.75" customHeight="1" x14ac:dyDescent="0.25">
      <c r="B37" s="246" t="s">
        <v>186</v>
      </c>
      <c r="C37" s="192" t="s">
        <v>187</v>
      </c>
    </row>
    <row r="38" spans="2:3" ht="12.75" customHeight="1" thickBot="1" x14ac:dyDescent="0.3">
      <c r="B38" s="245" t="s">
        <v>137</v>
      </c>
      <c r="C38" s="193" t="s">
        <v>188</v>
      </c>
    </row>
    <row r="39" spans="2:3" ht="12.75" customHeight="1" x14ac:dyDescent="0.25">
      <c r="B39" s="244" t="s">
        <v>189</v>
      </c>
      <c r="C39" s="190" t="s">
        <v>376</v>
      </c>
    </row>
    <row r="40" spans="2:3" ht="12.75" customHeight="1" x14ac:dyDescent="0.25">
      <c r="B40" s="244" t="s">
        <v>191</v>
      </c>
      <c r="C40" s="190" t="s">
        <v>377</v>
      </c>
    </row>
    <row r="41" spans="2:3" ht="12.75" customHeight="1" thickBot="1" x14ac:dyDescent="0.3">
      <c r="B41" s="245" t="s">
        <v>137</v>
      </c>
      <c r="C41" s="193" t="s">
        <v>378</v>
      </c>
    </row>
    <row r="42" spans="2:3" ht="12.75" customHeight="1" x14ac:dyDescent="0.25">
      <c r="B42" s="246" t="s">
        <v>194</v>
      </c>
      <c r="C42" s="192" t="s">
        <v>897</v>
      </c>
    </row>
    <row r="43" spans="2:3" ht="12.75" customHeight="1" x14ac:dyDescent="0.25">
      <c r="B43" s="244" t="s">
        <v>195</v>
      </c>
      <c r="C43" s="190" t="s">
        <v>898</v>
      </c>
    </row>
    <row r="44" spans="2:3" ht="12.75" customHeight="1" x14ac:dyDescent="0.25">
      <c r="B44" s="244" t="s">
        <v>196</v>
      </c>
      <c r="C44" s="190" t="s">
        <v>899</v>
      </c>
    </row>
    <row r="45" spans="2:3" ht="12.75" customHeight="1" thickBot="1" x14ac:dyDescent="0.3">
      <c r="B45" s="245" t="s">
        <v>137</v>
      </c>
      <c r="C45" s="193" t="s">
        <v>900</v>
      </c>
    </row>
    <row r="46" spans="2:3" ht="12.75" customHeight="1" x14ac:dyDescent="0.25">
      <c r="B46" s="244" t="s">
        <v>197</v>
      </c>
      <c r="C46" s="190" t="s">
        <v>198</v>
      </c>
    </row>
    <row r="47" spans="2:3" ht="12.75" customHeight="1" thickBot="1" x14ac:dyDescent="0.3">
      <c r="B47" s="245" t="s">
        <v>137</v>
      </c>
      <c r="C47" s="193" t="s">
        <v>199</v>
      </c>
    </row>
    <row r="48" spans="2:3" ht="12.75" customHeight="1" x14ac:dyDescent="0.25">
      <c r="B48" s="244" t="s">
        <v>200</v>
      </c>
      <c r="C48" s="190" t="s">
        <v>201</v>
      </c>
    </row>
    <row r="49" spans="2:3" ht="12.75" customHeight="1" x14ac:dyDescent="0.25">
      <c r="B49" s="244" t="s">
        <v>202</v>
      </c>
      <c r="C49" s="190" t="s">
        <v>203</v>
      </c>
    </row>
    <row r="50" spans="2:3" ht="12.75" customHeight="1" x14ac:dyDescent="0.25">
      <c r="B50" s="244" t="s">
        <v>204</v>
      </c>
      <c r="C50" s="190" t="s">
        <v>205</v>
      </c>
    </row>
    <row r="51" spans="2:3" ht="12.75" customHeight="1" x14ac:dyDescent="0.25">
      <c r="B51" s="244" t="s">
        <v>206</v>
      </c>
      <c r="C51" s="190" t="s">
        <v>207</v>
      </c>
    </row>
    <row r="52" spans="2:3" ht="12.75" customHeight="1" x14ac:dyDescent="0.25">
      <c r="B52" s="244" t="s">
        <v>208</v>
      </c>
      <c r="C52" s="190" t="s">
        <v>209</v>
      </c>
    </row>
    <row r="53" spans="2:3" ht="12.75" customHeight="1" x14ac:dyDescent="0.25">
      <c r="B53" s="244" t="s">
        <v>210</v>
      </c>
      <c r="C53" s="190" t="s">
        <v>211</v>
      </c>
    </row>
    <row r="54" spans="2:3" ht="12.75" customHeight="1" x14ac:dyDescent="0.25">
      <c r="B54" s="244" t="s">
        <v>212</v>
      </c>
      <c r="C54" s="190" t="s">
        <v>213</v>
      </c>
    </row>
    <row r="55" spans="2:3" ht="12.75" customHeight="1" x14ac:dyDescent="0.25">
      <c r="B55" s="244" t="s">
        <v>214</v>
      </c>
      <c r="C55" s="190" t="s">
        <v>215</v>
      </c>
    </row>
    <row r="56" spans="2:3" ht="12.75" customHeight="1" x14ac:dyDescent="0.25">
      <c r="B56" s="244" t="s">
        <v>216</v>
      </c>
      <c r="C56" s="190" t="s">
        <v>217</v>
      </c>
    </row>
    <row r="57" spans="2:3" ht="12.75" customHeight="1" x14ac:dyDescent="0.25">
      <c r="B57" s="244" t="s">
        <v>218</v>
      </c>
      <c r="C57" s="190" t="s">
        <v>219</v>
      </c>
    </row>
    <row r="58" spans="2:3" ht="12.75" customHeight="1" x14ac:dyDescent="0.25">
      <c r="B58" s="244" t="s">
        <v>220</v>
      </c>
      <c r="C58" s="190" t="s">
        <v>221</v>
      </c>
    </row>
    <row r="59" spans="2:3" ht="12.75" customHeight="1" x14ac:dyDescent="0.25">
      <c r="B59" s="244" t="s">
        <v>222</v>
      </c>
      <c r="C59" s="190" t="s">
        <v>223</v>
      </c>
    </row>
    <row r="60" spans="2:3" ht="12.75" customHeight="1" x14ac:dyDescent="0.25">
      <c r="B60" s="244" t="s">
        <v>224</v>
      </c>
      <c r="C60" s="190" t="s">
        <v>225</v>
      </c>
    </row>
    <row r="61" spans="2:3" ht="12.75" customHeight="1" x14ac:dyDescent="0.25">
      <c r="B61" s="244" t="s">
        <v>800</v>
      </c>
      <c r="C61" s="190" t="s">
        <v>803</v>
      </c>
    </row>
    <row r="62" spans="2:3" ht="12.75" customHeight="1" x14ac:dyDescent="0.25">
      <c r="B62" s="244" t="s">
        <v>801</v>
      </c>
      <c r="C62" s="190" t="s">
        <v>804</v>
      </c>
    </row>
    <row r="63" spans="2:3" ht="12.75" customHeight="1" x14ac:dyDescent="0.25">
      <c r="B63" s="244" t="s">
        <v>802</v>
      </c>
      <c r="C63" s="190" t="s">
        <v>805</v>
      </c>
    </row>
    <row r="64" spans="2:3" ht="12.75" customHeight="1" x14ac:dyDescent="0.25">
      <c r="B64" s="244" t="s">
        <v>814</v>
      </c>
      <c r="C64" s="190" t="s">
        <v>816</v>
      </c>
    </row>
    <row r="65" spans="2:3" ht="12.75" customHeight="1" x14ac:dyDescent="0.25">
      <c r="B65" s="244" t="s">
        <v>815</v>
      </c>
      <c r="C65" s="190" t="s">
        <v>817</v>
      </c>
    </row>
    <row r="66" spans="2:3" ht="12.75" customHeight="1" x14ac:dyDescent="0.25">
      <c r="B66" s="244" t="s">
        <v>866</v>
      </c>
      <c r="C66" s="190" t="s">
        <v>867</v>
      </c>
    </row>
    <row r="67" spans="2:3" ht="12.75" customHeight="1" x14ac:dyDescent="0.25">
      <c r="B67" s="244" t="s">
        <v>868</v>
      </c>
      <c r="C67" s="190" t="s">
        <v>869</v>
      </c>
    </row>
    <row r="68" spans="2:3" ht="12.75" customHeight="1" x14ac:dyDescent="0.25">
      <c r="B68" s="244" t="s">
        <v>901</v>
      </c>
      <c r="C68" s="190" t="s">
        <v>903</v>
      </c>
    </row>
    <row r="69" spans="2:3" ht="12.75" customHeight="1" x14ac:dyDescent="0.25">
      <c r="B69" s="244" t="s">
        <v>902</v>
      </c>
      <c r="C69" s="190" t="s">
        <v>904</v>
      </c>
    </row>
    <row r="70" spans="2:3" ht="12.75" customHeight="1" x14ac:dyDescent="0.25">
      <c r="B70" s="244" t="s">
        <v>905</v>
      </c>
      <c r="C70" s="190" t="s">
        <v>906</v>
      </c>
    </row>
    <row r="71" spans="2:3" ht="12.75" customHeight="1" x14ac:dyDescent="0.25">
      <c r="B71" s="244" t="s">
        <v>930</v>
      </c>
      <c r="C71" s="190" t="s">
        <v>933</v>
      </c>
    </row>
    <row r="72" spans="2:3" ht="12.75" customHeight="1" x14ac:dyDescent="0.25">
      <c r="B72" s="244" t="s">
        <v>931</v>
      </c>
      <c r="C72" s="190" t="s">
        <v>934</v>
      </c>
    </row>
    <row r="73" spans="2:3" ht="12.75" customHeight="1" x14ac:dyDescent="0.25">
      <c r="B73" s="244" t="s">
        <v>932</v>
      </c>
      <c r="C73" s="190" t="s">
        <v>935</v>
      </c>
    </row>
    <row r="74" spans="2:3" ht="12.75" customHeight="1" x14ac:dyDescent="0.25">
      <c r="B74" s="244" t="s">
        <v>968</v>
      </c>
      <c r="C74" s="190" t="s">
        <v>966</v>
      </c>
    </row>
    <row r="75" spans="2:3" ht="12.75" customHeight="1" x14ac:dyDescent="0.25">
      <c r="B75" s="244" t="s">
        <v>969</v>
      </c>
      <c r="C75" s="190" t="s">
        <v>967</v>
      </c>
    </row>
    <row r="76" spans="2:3" ht="12.75" customHeight="1" x14ac:dyDescent="0.25">
      <c r="B76" s="244" t="s">
        <v>1031</v>
      </c>
      <c r="C76" t="s">
        <v>1032</v>
      </c>
    </row>
    <row r="77" spans="2:3" ht="12.75" customHeight="1" x14ac:dyDescent="0.25">
      <c r="B77" s="244" t="s">
        <v>1033</v>
      </c>
      <c r="C77" t="s">
        <v>1034</v>
      </c>
    </row>
    <row r="78" spans="2:3" ht="12.75" customHeight="1" x14ac:dyDescent="0.25">
      <c r="B78" s="244" t="s">
        <v>1035</v>
      </c>
      <c r="C78" t="s">
        <v>1036</v>
      </c>
    </row>
    <row r="79" spans="2:3" ht="12.75" customHeight="1" x14ac:dyDescent="0.25">
      <c r="B79" s="244" t="s">
        <v>1037</v>
      </c>
      <c r="C79" t="s">
        <v>1038</v>
      </c>
    </row>
    <row r="80" spans="2:3" ht="12.75" customHeight="1" thickBot="1" x14ac:dyDescent="0.3">
      <c r="B80" s="245" t="s">
        <v>137</v>
      </c>
      <c r="C80" s="193" t="s">
        <v>226</v>
      </c>
    </row>
    <row r="81" spans="2:3" ht="12.75" customHeight="1" x14ac:dyDescent="0.25">
      <c r="B81" s="244" t="s">
        <v>227</v>
      </c>
      <c r="C81" s="190" t="s">
        <v>228</v>
      </c>
    </row>
    <row r="82" spans="2:3" ht="12.75" customHeight="1" thickBot="1" x14ac:dyDescent="0.3">
      <c r="B82" s="245" t="s">
        <v>137</v>
      </c>
      <c r="C82" s="193" t="s">
        <v>229</v>
      </c>
    </row>
    <row r="83" spans="2:3" ht="12.75" customHeight="1" x14ac:dyDescent="0.25">
      <c r="B83" s="244" t="s">
        <v>230</v>
      </c>
      <c r="C83" s="190" t="s">
        <v>231</v>
      </c>
    </row>
    <row r="84" spans="2:3" ht="12.75" customHeight="1" x14ac:dyDescent="0.25">
      <c r="B84" s="244" t="s">
        <v>232</v>
      </c>
      <c r="C84" s="190" t="s">
        <v>233</v>
      </c>
    </row>
    <row r="85" spans="2:3" ht="12.75" customHeight="1" x14ac:dyDescent="0.25">
      <c r="B85" s="244" t="s">
        <v>234</v>
      </c>
      <c r="C85" s="190" t="s">
        <v>235</v>
      </c>
    </row>
    <row r="86" spans="2:3" ht="12.75" customHeight="1" thickBot="1" x14ac:dyDescent="0.3">
      <c r="B86" s="245" t="s">
        <v>137</v>
      </c>
      <c r="C86" s="193" t="s">
        <v>236</v>
      </c>
    </row>
    <row r="87" spans="2:3" ht="12.75" customHeight="1" x14ac:dyDescent="0.25">
      <c r="B87" s="244" t="s">
        <v>237</v>
      </c>
      <c r="C87" s="190" t="s">
        <v>827</v>
      </c>
    </row>
    <row r="88" spans="2:3" ht="12.75" customHeight="1" thickBot="1" x14ac:dyDescent="0.3">
      <c r="B88" s="245" t="s">
        <v>137</v>
      </c>
      <c r="C88" s="193" t="s">
        <v>239</v>
      </c>
    </row>
    <row r="89" spans="2:3" ht="12.75" customHeight="1" x14ac:dyDescent="0.25">
      <c r="B89" s="244" t="s">
        <v>240</v>
      </c>
      <c r="C89" s="190" t="s">
        <v>241</v>
      </c>
    </row>
    <row r="90" spans="2:3" ht="12.75" customHeight="1" x14ac:dyDescent="0.25">
      <c r="B90" s="244" t="s">
        <v>242</v>
      </c>
      <c r="C90" s="190" t="s">
        <v>243</v>
      </c>
    </row>
    <row r="91" spans="2:3" ht="12.75" customHeight="1" x14ac:dyDescent="0.25">
      <c r="B91" s="244" t="s">
        <v>244</v>
      </c>
      <c r="C91" s="190" t="s">
        <v>245</v>
      </c>
    </row>
    <row r="92" spans="2:3" ht="12.75" customHeight="1" x14ac:dyDescent="0.25">
      <c r="B92" s="244" t="s">
        <v>246</v>
      </c>
      <c r="C92" s="190" t="s">
        <v>247</v>
      </c>
    </row>
    <row r="93" spans="2:3" ht="12.75" customHeight="1" x14ac:dyDescent="0.25">
      <c r="B93" s="244" t="s">
        <v>248</v>
      </c>
      <c r="C93" s="190" t="s">
        <v>249</v>
      </c>
    </row>
    <row r="94" spans="2:3" ht="12.75" customHeight="1" x14ac:dyDescent="0.25">
      <c r="B94" s="244" t="s">
        <v>250</v>
      </c>
      <c r="C94" s="190" t="s">
        <v>251</v>
      </c>
    </row>
    <row r="95" spans="2:3" ht="12.75" customHeight="1" x14ac:dyDescent="0.25">
      <c r="B95" s="244" t="s">
        <v>252</v>
      </c>
      <c r="C95" s="190" t="s">
        <v>253</v>
      </c>
    </row>
    <row r="96" spans="2:3" ht="12.75" customHeight="1" x14ac:dyDescent="0.25">
      <c r="B96" s="244" t="s">
        <v>254</v>
      </c>
      <c r="C96" s="190" t="s">
        <v>255</v>
      </c>
    </row>
    <row r="97" spans="2:3" ht="12.75" customHeight="1" x14ac:dyDescent="0.25">
      <c r="B97" s="244" t="s">
        <v>256</v>
      </c>
      <c r="C97" s="190" t="s">
        <v>257</v>
      </c>
    </row>
    <row r="98" spans="2:3" ht="12.75" customHeight="1" x14ac:dyDescent="0.25">
      <c r="B98" s="244" t="s">
        <v>258</v>
      </c>
      <c r="C98" s="190" t="s">
        <v>259</v>
      </c>
    </row>
    <row r="99" spans="2:3" ht="12.75" customHeight="1" x14ac:dyDescent="0.25">
      <c r="B99" s="244" t="s">
        <v>260</v>
      </c>
      <c r="C99" s="190" t="s">
        <v>261</v>
      </c>
    </row>
    <row r="100" spans="2:3" ht="12.75" customHeight="1" x14ac:dyDescent="0.25">
      <c r="B100" s="244" t="s">
        <v>262</v>
      </c>
      <c r="C100" s="190" t="s">
        <v>263</v>
      </c>
    </row>
    <row r="101" spans="2:3" ht="12.75" customHeight="1" x14ac:dyDescent="0.25">
      <c r="B101" s="244" t="s">
        <v>264</v>
      </c>
      <c r="C101" s="190" t="s">
        <v>265</v>
      </c>
    </row>
    <row r="102" spans="2:3" ht="12.75" customHeight="1" x14ac:dyDescent="0.25">
      <c r="B102" s="244" t="s">
        <v>266</v>
      </c>
      <c r="C102" s="190" t="s">
        <v>267</v>
      </c>
    </row>
    <row r="103" spans="2:3" ht="12.75" customHeight="1" x14ac:dyDescent="0.25">
      <c r="B103" s="244" t="s">
        <v>268</v>
      </c>
      <c r="C103" s="190" t="s">
        <v>269</v>
      </c>
    </row>
    <row r="104" spans="2:3" ht="12.75" customHeight="1" thickBot="1" x14ac:dyDescent="0.3">
      <c r="B104" s="245" t="s">
        <v>137</v>
      </c>
      <c r="C104" s="193" t="s">
        <v>270</v>
      </c>
    </row>
    <row r="105" spans="2:3" ht="12.75" customHeight="1" x14ac:dyDescent="0.25">
      <c r="B105" s="244" t="s">
        <v>271</v>
      </c>
      <c r="C105" s="190" t="s">
        <v>272</v>
      </c>
    </row>
    <row r="106" spans="2:3" ht="12.75" customHeight="1" x14ac:dyDescent="0.25">
      <c r="B106" s="244" t="s">
        <v>273</v>
      </c>
      <c r="C106" s="190" t="s">
        <v>274</v>
      </c>
    </row>
    <row r="107" spans="2:3" ht="12.75" customHeight="1" x14ac:dyDescent="0.25">
      <c r="B107" s="244" t="s">
        <v>275</v>
      </c>
      <c r="C107" s="190" t="s">
        <v>276</v>
      </c>
    </row>
    <row r="108" spans="2:3" ht="12.75" customHeight="1" x14ac:dyDescent="0.25">
      <c r="B108" s="244" t="s">
        <v>277</v>
      </c>
      <c r="C108" s="190" t="s">
        <v>278</v>
      </c>
    </row>
    <row r="109" spans="2:3" ht="12.75" customHeight="1" x14ac:dyDescent="0.25">
      <c r="B109" s="244" t="s">
        <v>279</v>
      </c>
      <c r="C109" s="190" t="s">
        <v>336</v>
      </c>
    </row>
    <row r="110" spans="2:3" ht="12.75" customHeight="1" x14ac:dyDescent="0.25">
      <c r="B110" s="244" t="s">
        <v>281</v>
      </c>
      <c r="C110" s="190" t="s">
        <v>282</v>
      </c>
    </row>
    <row r="111" spans="2:3" ht="12.75" customHeight="1" x14ac:dyDescent="0.25">
      <c r="B111" s="244" t="s">
        <v>283</v>
      </c>
      <c r="C111" s="190" t="s">
        <v>337</v>
      </c>
    </row>
    <row r="112" spans="2:3" ht="12.75" customHeight="1" x14ac:dyDescent="0.25">
      <c r="B112" s="244" t="s">
        <v>285</v>
      </c>
      <c r="C112" s="190" t="s">
        <v>286</v>
      </c>
    </row>
    <row r="113" spans="2:3" ht="12.75" customHeight="1" x14ac:dyDescent="0.25">
      <c r="B113" s="244" t="s">
        <v>287</v>
      </c>
      <c r="C113" s="190" t="s">
        <v>338</v>
      </c>
    </row>
    <row r="114" spans="2:3" ht="12.75" customHeight="1" thickBot="1" x14ac:dyDescent="0.3">
      <c r="B114" s="247" t="s">
        <v>137</v>
      </c>
      <c r="C114" s="194" t="s">
        <v>289</v>
      </c>
    </row>
    <row r="115" spans="2:3" ht="13.8" thickTop="1" x14ac:dyDescent="0.25"/>
  </sheetData>
  <hyperlinks>
    <hyperlink ref="B2" location="Inhalt!A1" display="zurück zum Inhalt" xr:uid="{00000000-0004-0000-1200-000000000000}"/>
  </hyperlinks>
  <pageMargins left="0.7" right="0.7" top="0.78740157499999996" bottom="0.78740157499999996"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2"/>
  <dimension ref="B2:H105"/>
  <sheetViews>
    <sheetView showGridLines="0" workbookViewId="0">
      <selection activeCell="B2" sqref="B2"/>
    </sheetView>
  </sheetViews>
  <sheetFormatPr baseColWidth="10" defaultRowHeight="13.2" x14ac:dyDescent="0.25"/>
  <cols>
    <col min="2" max="2" width="19.109375" customWidth="1"/>
    <col min="3" max="3" width="13.88671875" style="15" customWidth="1"/>
    <col min="4" max="4" width="13" style="15" customWidth="1"/>
    <col min="5" max="5" width="13.6640625" style="15" customWidth="1"/>
    <col min="6" max="6" width="14.109375" style="15" customWidth="1"/>
    <col min="7" max="7" width="14" style="15" customWidth="1"/>
    <col min="8" max="8" width="13.5546875" style="15" customWidth="1"/>
  </cols>
  <sheetData>
    <row r="2" spans="2:8" x14ac:dyDescent="0.25">
      <c r="B2" s="24" t="s">
        <v>351</v>
      </c>
    </row>
    <row r="7" spans="2:8" ht="17.399999999999999" x14ac:dyDescent="0.3">
      <c r="B7" s="32" t="s">
        <v>972</v>
      </c>
    </row>
    <row r="8" spans="2:8" ht="13.8" thickBot="1" x14ac:dyDescent="0.3"/>
    <row r="9" spans="2:8" ht="13.5" customHeight="1" thickTop="1" x14ac:dyDescent="0.25">
      <c r="B9" s="248"/>
      <c r="C9" s="469" t="s">
        <v>290</v>
      </c>
      <c r="D9" s="508"/>
      <c r="E9" s="509" t="s">
        <v>379</v>
      </c>
      <c r="F9" s="508"/>
      <c r="G9" s="509" t="s">
        <v>292</v>
      </c>
      <c r="H9" s="471"/>
    </row>
    <row r="10" spans="2:8" ht="13.8" thickBot="1" x14ac:dyDescent="0.3">
      <c r="B10" s="247"/>
      <c r="C10" s="252" t="s">
        <v>293</v>
      </c>
      <c r="D10" s="252" t="s">
        <v>294</v>
      </c>
      <c r="E10" s="252" t="s">
        <v>293</v>
      </c>
      <c r="F10" s="252" t="s">
        <v>294</v>
      </c>
      <c r="G10" s="252" t="s">
        <v>293</v>
      </c>
      <c r="H10" s="67" t="s">
        <v>294</v>
      </c>
    </row>
    <row r="11" spans="2:8" ht="13.8" thickTop="1" x14ac:dyDescent="0.25">
      <c r="B11" s="244" t="s">
        <v>138</v>
      </c>
      <c r="C11" s="304">
        <v>-6.5387899999999999E-2</v>
      </c>
      <c r="D11" s="257">
        <v>0.74</v>
      </c>
      <c r="E11" s="311">
        <v>-0.63874699999999995</v>
      </c>
      <c r="F11" s="257">
        <v>2E-3</v>
      </c>
      <c r="G11" s="304">
        <v>-0.3728223</v>
      </c>
      <c r="H11" s="195">
        <v>0</v>
      </c>
    </row>
    <row r="12" spans="2:8" x14ac:dyDescent="0.25">
      <c r="B12" s="244" t="s">
        <v>140</v>
      </c>
      <c r="C12" s="304">
        <v>0.2101798</v>
      </c>
      <c r="D12" s="257">
        <v>0.33700000000000002</v>
      </c>
      <c r="E12" s="311">
        <v>-0.53025089999999997</v>
      </c>
      <c r="F12" s="257">
        <v>1.2999999999999999E-2</v>
      </c>
      <c r="G12" s="304">
        <v>-3.9173199999999998E-2</v>
      </c>
      <c r="H12" s="195">
        <v>0.626</v>
      </c>
    </row>
    <row r="13" spans="2:8" x14ac:dyDescent="0.25">
      <c r="B13" s="244" t="s">
        <v>302</v>
      </c>
      <c r="C13" s="304">
        <v>9.7014299999999998E-2</v>
      </c>
      <c r="D13" s="257">
        <v>0.61699999999999999</v>
      </c>
      <c r="E13" s="311">
        <v>-0.1533476</v>
      </c>
      <c r="F13" s="257">
        <v>0.49299999999999999</v>
      </c>
      <c r="G13" s="304">
        <v>0.1241873</v>
      </c>
      <c r="H13" s="195">
        <v>0.112</v>
      </c>
    </row>
    <row r="14" spans="2:8" ht="13.8" thickBot="1" x14ac:dyDescent="0.3">
      <c r="B14" s="245" t="s">
        <v>144</v>
      </c>
      <c r="C14" s="305">
        <v>0.69141439999999998</v>
      </c>
      <c r="D14" s="259">
        <v>2.7E-2</v>
      </c>
      <c r="E14" s="312">
        <v>-0.79251819999999995</v>
      </c>
      <c r="F14" s="259">
        <v>0.13800000000000001</v>
      </c>
      <c r="G14" s="305">
        <v>0.26187280000000002</v>
      </c>
      <c r="H14" s="265">
        <v>8.5000000000000006E-2</v>
      </c>
    </row>
    <row r="15" spans="2:8" ht="13.8" thickBot="1" x14ac:dyDescent="0.3">
      <c r="B15" s="245" t="s">
        <v>147</v>
      </c>
      <c r="C15" s="305">
        <v>0.12451</v>
      </c>
      <c r="D15" s="259">
        <v>0.17100000000000001</v>
      </c>
      <c r="E15" s="312">
        <v>-6.6355899999999995E-2</v>
      </c>
      <c r="F15" s="259">
        <v>0.54500000000000004</v>
      </c>
      <c r="G15" s="305">
        <v>-1.45585E-2</v>
      </c>
      <c r="H15" s="265">
        <v>0.76400000000000001</v>
      </c>
    </row>
    <row r="16" spans="2:8" ht="13.8" thickBot="1" x14ac:dyDescent="0.3">
      <c r="B16" s="245" t="s">
        <v>150</v>
      </c>
      <c r="C16" s="305">
        <v>-0.74688670000000001</v>
      </c>
      <c r="D16" s="259">
        <v>0</v>
      </c>
      <c r="E16" s="312">
        <v>-0.9764562</v>
      </c>
      <c r="F16" s="259">
        <v>0</v>
      </c>
      <c r="G16" s="305">
        <v>-0.48752010000000001</v>
      </c>
      <c r="H16" s="265">
        <v>0</v>
      </c>
    </row>
    <row r="17" spans="2:8" x14ac:dyDescent="0.25">
      <c r="B17" s="244" t="s">
        <v>153</v>
      </c>
      <c r="C17" s="304">
        <v>0.10762140000000001</v>
      </c>
      <c r="D17" s="257">
        <v>0.7</v>
      </c>
      <c r="E17" s="311">
        <v>-0.52255359999999995</v>
      </c>
      <c r="F17" s="257">
        <v>2.7E-2</v>
      </c>
      <c r="G17" s="304">
        <v>-0.17207169999999999</v>
      </c>
      <c r="H17" s="195">
        <v>0.151</v>
      </c>
    </row>
    <row r="18" spans="2:8" x14ac:dyDescent="0.25">
      <c r="B18" s="244" t="s">
        <v>155</v>
      </c>
      <c r="C18" s="304">
        <v>-0.2263532</v>
      </c>
      <c r="D18" s="257">
        <v>0.185</v>
      </c>
      <c r="E18" s="311">
        <v>-0.17005410000000001</v>
      </c>
      <c r="F18" s="257">
        <v>0.38400000000000001</v>
      </c>
      <c r="G18" s="304">
        <v>-3.21315E-2</v>
      </c>
      <c r="H18" s="195">
        <v>0.65500000000000003</v>
      </c>
    </row>
    <row r="19" spans="2:8" ht="13.8" thickBot="1" x14ac:dyDescent="0.3">
      <c r="B19" s="245" t="s">
        <v>157</v>
      </c>
      <c r="C19" s="305">
        <v>0.2672986</v>
      </c>
      <c r="D19" s="259">
        <v>5.8000000000000003E-2</v>
      </c>
      <c r="E19" s="312">
        <v>4.9699399999999998E-2</v>
      </c>
      <c r="F19" s="259">
        <v>0.76</v>
      </c>
      <c r="G19" s="305">
        <v>0.1878021</v>
      </c>
      <c r="H19" s="265">
        <v>1E-3</v>
      </c>
    </row>
    <row r="20" spans="2:8" x14ac:dyDescent="0.25">
      <c r="B20" s="244" t="s">
        <v>160</v>
      </c>
      <c r="C20" s="304">
        <v>0.33500600000000003</v>
      </c>
      <c r="D20" s="257">
        <v>0.14799999999999999</v>
      </c>
      <c r="E20" s="311">
        <v>-0.2436045</v>
      </c>
      <c r="F20" s="257">
        <v>0.218</v>
      </c>
      <c r="G20" s="304">
        <v>5.3079399999999999E-2</v>
      </c>
      <c r="H20" s="195">
        <v>0.54100000000000004</v>
      </c>
    </row>
    <row r="21" spans="2:8" x14ac:dyDescent="0.25">
      <c r="B21" s="244" t="s">
        <v>162</v>
      </c>
      <c r="C21" s="304">
        <v>0.15869349999999999</v>
      </c>
      <c r="D21" s="257">
        <v>0.253</v>
      </c>
      <c r="E21" s="311">
        <v>0.19017800000000001</v>
      </c>
      <c r="F21" s="257">
        <v>0.252</v>
      </c>
      <c r="G21" s="304">
        <v>6.7726099999999997E-2</v>
      </c>
      <c r="H21" s="195">
        <v>0.247</v>
      </c>
    </row>
    <row r="22" spans="2:8" x14ac:dyDescent="0.25">
      <c r="B22" s="244" t="s">
        <v>164</v>
      </c>
      <c r="C22" s="304">
        <v>0.36457309999999998</v>
      </c>
      <c r="D22" s="257">
        <v>3.3000000000000002E-2</v>
      </c>
      <c r="E22" s="311">
        <v>-0.2423659</v>
      </c>
      <c r="F22" s="257">
        <v>0.21099999999999999</v>
      </c>
      <c r="G22" s="304">
        <v>8.4632499999999999E-2</v>
      </c>
      <c r="H22" s="195">
        <v>0.246</v>
      </c>
    </row>
    <row r="23" spans="2:8" ht="13.8" thickBot="1" x14ac:dyDescent="0.3">
      <c r="B23" s="245" t="s">
        <v>166</v>
      </c>
      <c r="C23" s="305">
        <v>0.73355420000000005</v>
      </c>
      <c r="D23" s="259">
        <v>0.03</v>
      </c>
      <c r="E23" s="312">
        <v>-0.27871089999999998</v>
      </c>
      <c r="F23" s="259">
        <v>0.313</v>
      </c>
      <c r="G23" s="305">
        <v>-1.7386999999999999E-3</v>
      </c>
      <c r="H23" s="265">
        <v>0.98699999999999999</v>
      </c>
    </row>
    <row r="24" spans="2:8" x14ac:dyDescent="0.25">
      <c r="B24" s="244" t="s">
        <v>169</v>
      </c>
      <c r="C24" s="304">
        <v>0.1577778</v>
      </c>
      <c r="D24" s="257">
        <v>0.75</v>
      </c>
      <c r="E24" s="311">
        <v>0.31658199999999997</v>
      </c>
      <c r="F24" s="257">
        <v>0.46300000000000002</v>
      </c>
      <c r="G24" s="304">
        <v>-0.16593150000000001</v>
      </c>
      <c r="H24" s="195">
        <v>0.32</v>
      </c>
    </row>
    <row r="25" spans="2:8" x14ac:dyDescent="0.25">
      <c r="B25" s="244" t="s">
        <v>171</v>
      </c>
      <c r="C25" s="304">
        <v>-0.26987250000000002</v>
      </c>
      <c r="D25" s="257">
        <v>9.0999999999999998E-2</v>
      </c>
      <c r="E25" s="311">
        <v>-0.3227546</v>
      </c>
      <c r="F25" s="257">
        <v>5.5E-2</v>
      </c>
      <c r="G25" s="304">
        <v>-5.8111500000000003E-2</v>
      </c>
      <c r="H25" s="195">
        <v>0.40200000000000002</v>
      </c>
    </row>
    <row r="26" spans="2:8" ht="13.8" thickBot="1" x14ac:dyDescent="0.3">
      <c r="B26" s="245" t="s">
        <v>173</v>
      </c>
      <c r="C26" s="305">
        <v>0.1886881</v>
      </c>
      <c r="D26" s="259">
        <v>0.23699999999999999</v>
      </c>
      <c r="E26" s="312">
        <v>-0.24870339999999999</v>
      </c>
      <c r="F26" s="259">
        <v>0.16300000000000001</v>
      </c>
      <c r="G26" s="305">
        <v>-2.77378E-2</v>
      </c>
      <c r="H26" s="265">
        <v>0.66900000000000004</v>
      </c>
    </row>
    <row r="27" spans="2:8" x14ac:dyDescent="0.25">
      <c r="B27" s="244" t="s">
        <v>176</v>
      </c>
      <c r="C27" s="304">
        <v>-0.34207799999999999</v>
      </c>
      <c r="D27" s="257">
        <v>3.9E-2</v>
      </c>
      <c r="E27" s="311">
        <v>-5.8535499999999997E-2</v>
      </c>
      <c r="F27" s="257">
        <v>0.77900000000000003</v>
      </c>
      <c r="G27" s="304">
        <v>-3.2952700000000001E-2</v>
      </c>
      <c r="H27" s="195">
        <v>0.64300000000000002</v>
      </c>
    </row>
    <row r="28" spans="2:8" x14ac:dyDescent="0.25">
      <c r="B28" s="244" t="s">
        <v>178</v>
      </c>
      <c r="C28" s="304">
        <v>6.6226900000000005E-2</v>
      </c>
      <c r="D28" s="257">
        <v>0.79900000000000004</v>
      </c>
      <c r="E28" s="311">
        <v>-2.15523E-2</v>
      </c>
      <c r="F28" s="257">
        <v>0.92400000000000004</v>
      </c>
      <c r="G28" s="304">
        <v>-0.15600649999999999</v>
      </c>
      <c r="H28" s="195">
        <v>3.7999999999999999E-2</v>
      </c>
    </row>
    <row r="29" spans="2:8" x14ac:dyDescent="0.25">
      <c r="B29" s="244" t="s">
        <v>180</v>
      </c>
      <c r="C29" s="304">
        <v>-1.1751899999999999E-2</v>
      </c>
      <c r="D29" s="257">
        <v>0.92700000000000005</v>
      </c>
      <c r="E29" s="311">
        <v>8.2953999999999996E-3</v>
      </c>
      <c r="F29" s="257">
        <v>0.95</v>
      </c>
      <c r="G29" s="304">
        <v>6.7716299999999993E-2</v>
      </c>
      <c r="H29" s="195">
        <v>0.11799999999999999</v>
      </c>
    </row>
    <row r="30" spans="2:8" x14ac:dyDescent="0.25">
      <c r="B30" s="244" t="s">
        <v>182</v>
      </c>
      <c r="C30" s="304">
        <v>9.4517400000000001E-2</v>
      </c>
      <c r="D30" s="257">
        <v>0.26400000000000001</v>
      </c>
      <c r="E30" s="311">
        <v>6.1862000000000002E-3</v>
      </c>
      <c r="F30" s="257">
        <v>0.95499999999999996</v>
      </c>
      <c r="G30" s="304">
        <v>-8.6630100000000002E-2</v>
      </c>
      <c r="H30" s="195">
        <v>3.0000000000000001E-3</v>
      </c>
    </row>
    <row r="31" spans="2:8" ht="13.8" thickBot="1" x14ac:dyDescent="0.3">
      <c r="B31" s="245" t="s">
        <v>184</v>
      </c>
      <c r="C31" s="305">
        <v>-0.25029259999999998</v>
      </c>
      <c r="D31" s="259">
        <v>0.17399999999999999</v>
      </c>
      <c r="E31" s="312">
        <v>0.99520790000000003</v>
      </c>
      <c r="F31" s="259">
        <v>1.4E-2</v>
      </c>
      <c r="G31" s="305">
        <v>-4.0985099999999997E-2</v>
      </c>
      <c r="H31" s="265">
        <v>0.621</v>
      </c>
    </row>
    <row r="32" spans="2:8" ht="13.8" thickBot="1" x14ac:dyDescent="0.3">
      <c r="B32" s="245" t="s">
        <v>186</v>
      </c>
      <c r="C32" s="305">
        <v>1.4861600000000001E-2</v>
      </c>
      <c r="D32" s="259">
        <v>0.93799999999999994</v>
      </c>
      <c r="E32" s="312">
        <v>0.7001444</v>
      </c>
      <c r="F32" s="259">
        <v>0.02</v>
      </c>
      <c r="G32" s="305">
        <v>0.1119981</v>
      </c>
      <c r="H32" s="265">
        <v>9.2999999999999999E-2</v>
      </c>
    </row>
    <row r="33" spans="2:8" x14ac:dyDescent="0.25">
      <c r="B33" s="244" t="s">
        <v>189</v>
      </c>
      <c r="C33" s="304">
        <v>0.19076879999999999</v>
      </c>
      <c r="D33" s="257">
        <v>0.16700000000000001</v>
      </c>
      <c r="E33" s="311">
        <v>0.29915380000000003</v>
      </c>
      <c r="F33" s="257">
        <v>6.5000000000000002E-2</v>
      </c>
      <c r="G33" s="304">
        <v>3.4122300000000001E-2</v>
      </c>
      <c r="H33" s="195">
        <v>0.51800000000000002</v>
      </c>
    </row>
    <row r="34" spans="2:8" ht="13.8" thickBot="1" x14ac:dyDescent="0.3">
      <c r="B34" s="245" t="s">
        <v>191</v>
      </c>
      <c r="C34" s="305">
        <v>-0.74952589999999997</v>
      </c>
      <c r="D34" s="259">
        <v>0</v>
      </c>
      <c r="E34" s="312">
        <v>-0.4531095</v>
      </c>
      <c r="F34" s="259">
        <v>4.0000000000000001E-3</v>
      </c>
      <c r="G34" s="305">
        <v>-0.1562492</v>
      </c>
      <c r="H34" s="265">
        <v>3.5999999999999997E-2</v>
      </c>
    </row>
    <row r="35" spans="2:8" x14ac:dyDescent="0.25">
      <c r="B35" s="244" t="s">
        <v>194</v>
      </c>
      <c r="C35" s="304">
        <v>-0.45213629999999999</v>
      </c>
      <c r="D35" s="257">
        <v>5.8000000000000003E-2</v>
      </c>
      <c r="E35" s="311">
        <v>-0.63377479999999997</v>
      </c>
      <c r="F35" s="257">
        <v>1.0999999999999999E-2</v>
      </c>
      <c r="G35" s="304">
        <v>0.1512259</v>
      </c>
      <c r="H35" s="195">
        <v>8.5000000000000006E-2</v>
      </c>
    </row>
    <row r="36" spans="2:8" x14ac:dyDescent="0.25">
      <c r="B36" s="244" t="s">
        <v>195</v>
      </c>
      <c r="C36" s="304">
        <v>6.2705200000000003E-2</v>
      </c>
      <c r="D36" s="257">
        <v>0.76600000000000001</v>
      </c>
      <c r="E36" s="311">
        <v>-0.25902009999999998</v>
      </c>
      <c r="F36" s="257">
        <v>0.27500000000000002</v>
      </c>
      <c r="G36" s="304">
        <v>2.8097799999999999E-2</v>
      </c>
      <c r="H36" s="195">
        <v>0.70499999999999996</v>
      </c>
    </row>
    <row r="37" spans="2:8" ht="13.8" thickBot="1" x14ac:dyDescent="0.3">
      <c r="B37" s="245" t="s">
        <v>196</v>
      </c>
      <c r="C37" s="305">
        <v>0.1033651</v>
      </c>
      <c r="D37" s="259">
        <v>0.60099999999999998</v>
      </c>
      <c r="E37" s="312">
        <v>0.12981680000000001</v>
      </c>
      <c r="F37" s="259">
        <v>0.61299999999999999</v>
      </c>
      <c r="G37" s="305">
        <v>-5.3242699999999997E-2</v>
      </c>
      <c r="H37" s="265">
        <v>0.42899999999999999</v>
      </c>
    </row>
    <row r="38" spans="2:8" ht="13.8" thickBot="1" x14ac:dyDescent="0.3">
      <c r="B38" s="245" t="s">
        <v>197</v>
      </c>
      <c r="C38" s="305">
        <v>0.36723050000000002</v>
      </c>
      <c r="D38" s="259">
        <v>7.9000000000000001E-2</v>
      </c>
      <c r="E38" s="312">
        <v>0.1149411</v>
      </c>
      <c r="F38" s="259">
        <v>0.55500000000000005</v>
      </c>
      <c r="G38" s="305">
        <v>-7.82804E-2</v>
      </c>
      <c r="H38" s="265">
        <v>0.28499999999999998</v>
      </c>
    </row>
    <row r="39" spans="2:8" ht="13.8" thickBot="1" x14ac:dyDescent="0.3">
      <c r="B39" s="245" t="s">
        <v>227</v>
      </c>
      <c r="C39" s="305">
        <v>1.0720240000000001</v>
      </c>
      <c r="D39" s="259">
        <v>0</v>
      </c>
      <c r="E39" s="312">
        <v>0.93797459999999999</v>
      </c>
      <c r="F39" s="259">
        <v>0</v>
      </c>
      <c r="G39" s="305" t="s">
        <v>295</v>
      </c>
      <c r="H39" s="265" t="s">
        <v>296</v>
      </c>
    </row>
    <row r="40" spans="2:8" x14ac:dyDescent="0.25">
      <c r="B40" s="244" t="s">
        <v>200</v>
      </c>
      <c r="C40" s="304"/>
      <c r="D40" s="257"/>
      <c r="E40" s="311"/>
      <c r="F40" s="257"/>
      <c r="G40" s="304">
        <v>-0.2639785</v>
      </c>
      <c r="H40" s="195">
        <v>0.221</v>
      </c>
    </row>
    <row r="41" spans="2:8" x14ac:dyDescent="0.25">
      <c r="B41" s="244" t="s">
        <v>202</v>
      </c>
      <c r="C41" s="304"/>
      <c r="D41" s="257"/>
      <c r="E41" s="311"/>
      <c r="F41" s="257"/>
      <c r="G41" s="304">
        <v>-0.30804920000000002</v>
      </c>
      <c r="H41" s="195">
        <v>3.3000000000000002E-2</v>
      </c>
    </row>
    <row r="42" spans="2:8" x14ac:dyDescent="0.25">
      <c r="B42" s="244" t="s">
        <v>204</v>
      </c>
      <c r="C42" s="304"/>
      <c r="D42" s="257"/>
      <c r="E42" s="311"/>
      <c r="F42" s="257"/>
      <c r="G42" s="304">
        <v>-0.42242289999999999</v>
      </c>
      <c r="H42" s="195">
        <v>4.9000000000000002E-2</v>
      </c>
    </row>
    <row r="43" spans="2:8" x14ac:dyDescent="0.25">
      <c r="B43" s="244" t="s">
        <v>206</v>
      </c>
      <c r="C43" s="304"/>
      <c r="D43" s="257"/>
      <c r="E43" s="311"/>
      <c r="F43" s="257"/>
      <c r="G43" s="304">
        <v>-0.46711000000000003</v>
      </c>
      <c r="H43" s="195">
        <v>2.4E-2</v>
      </c>
    </row>
    <row r="44" spans="2:8" x14ac:dyDescent="0.25">
      <c r="B44" s="244" t="s">
        <v>208</v>
      </c>
      <c r="C44" s="304"/>
      <c r="D44" s="257"/>
      <c r="E44" s="311"/>
      <c r="F44" s="257"/>
      <c r="G44" s="304">
        <v>-0.32516240000000002</v>
      </c>
      <c r="H44" s="195">
        <v>0.79500000000000004</v>
      </c>
    </row>
    <row r="45" spans="2:8" x14ac:dyDescent="0.25">
      <c r="B45" s="244" t="s">
        <v>210</v>
      </c>
      <c r="C45" s="304"/>
      <c r="D45" s="257"/>
      <c r="E45" s="311"/>
      <c r="F45" s="257"/>
      <c r="G45" s="304">
        <v>5.4492899999999997E-2</v>
      </c>
      <c r="H45" s="195">
        <v>0.78600000000000003</v>
      </c>
    </row>
    <row r="46" spans="2:8" x14ac:dyDescent="0.25">
      <c r="B46" s="244" t="s">
        <v>212</v>
      </c>
      <c r="C46" s="304"/>
      <c r="D46" s="257"/>
      <c r="E46" s="311"/>
      <c r="F46" s="257"/>
      <c r="G46" s="304">
        <v>7.5012999999999996E-2</v>
      </c>
      <c r="H46" s="195">
        <v>9.7000000000000003E-2</v>
      </c>
    </row>
    <row r="47" spans="2:8" x14ac:dyDescent="0.25">
      <c r="B47" s="244" t="s">
        <v>214</v>
      </c>
      <c r="C47" s="304"/>
      <c r="D47" s="257"/>
      <c r="E47" s="311"/>
      <c r="F47" s="257"/>
      <c r="G47" s="304">
        <v>-0.32824140000000002</v>
      </c>
      <c r="H47" s="195">
        <v>7.2999999999999995E-2</v>
      </c>
    </row>
    <row r="48" spans="2:8" x14ac:dyDescent="0.25">
      <c r="B48" s="244" t="s">
        <v>216</v>
      </c>
      <c r="C48" s="304"/>
      <c r="D48" s="257"/>
      <c r="E48" s="311"/>
      <c r="F48" s="257"/>
      <c r="G48" s="304">
        <v>-0.360651</v>
      </c>
      <c r="H48" s="195">
        <v>0.193</v>
      </c>
    </row>
    <row r="49" spans="2:8" x14ac:dyDescent="0.25">
      <c r="B49" s="244" t="s">
        <v>218</v>
      </c>
      <c r="C49" s="304"/>
      <c r="D49" s="257"/>
      <c r="E49" s="311"/>
      <c r="F49" s="257"/>
      <c r="G49" s="304">
        <v>-0.2660401</v>
      </c>
      <c r="H49" s="195">
        <v>0.34599999999999997</v>
      </c>
    </row>
    <row r="50" spans="2:8" x14ac:dyDescent="0.25">
      <c r="B50" s="244" t="s">
        <v>220</v>
      </c>
      <c r="C50" s="304"/>
      <c r="D50" s="257"/>
      <c r="E50" s="311"/>
      <c r="F50" s="257"/>
      <c r="G50" s="304">
        <v>-0.18903780000000001</v>
      </c>
      <c r="H50" s="195">
        <v>1.2999999999999999E-2</v>
      </c>
    </row>
    <row r="51" spans="2:8" x14ac:dyDescent="0.25">
      <c r="B51" s="244" t="s">
        <v>222</v>
      </c>
      <c r="C51" s="304"/>
      <c r="D51" s="257"/>
      <c r="E51" s="311"/>
      <c r="F51" s="257"/>
      <c r="G51" s="304">
        <v>-0.54094120000000001</v>
      </c>
      <c r="H51" s="195">
        <v>8.0000000000000002E-3</v>
      </c>
    </row>
    <row r="52" spans="2:8" x14ac:dyDescent="0.25">
      <c r="B52" s="244" t="s">
        <v>224</v>
      </c>
      <c r="C52" s="304"/>
      <c r="D52" s="257"/>
      <c r="E52" s="311"/>
      <c r="F52" s="257"/>
      <c r="G52" s="304">
        <v>-0.68722640000000002</v>
      </c>
      <c r="H52" s="195">
        <v>1.4E-2</v>
      </c>
    </row>
    <row r="53" spans="2:8" x14ac:dyDescent="0.25">
      <c r="B53" s="244" t="s">
        <v>800</v>
      </c>
      <c r="C53" s="304"/>
      <c r="D53" s="257"/>
      <c r="E53" s="311"/>
      <c r="F53" s="257"/>
      <c r="G53" s="304">
        <v>-0.33773799999999998</v>
      </c>
      <c r="H53" s="195">
        <v>0.121</v>
      </c>
    </row>
    <row r="54" spans="2:8" x14ac:dyDescent="0.25">
      <c r="B54" s="244" t="s">
        <v>801</v>
      </c>
      <c r="C54" s="304"/>
      <c r="D54" s="257"/>
      <c r="E54" s="311"/>
      <c r="F54" s="257"/>
      <c r="G54" s="304">
        <v>-0.35959099999999999</v>
      </c>
      <c r="H54" s="195">
        <v>9.4E-2</v>
      </c>
    </row>
    <row r="55" spans="2:8" x14ac:dyDescent="0.25">
      <c r="B55" s="244" t="s">
        <v>802</v>
      </c>
      <c r="C55" s="304"/>
      <c r="D55" s="257"/>
      <c r="E55" s="311"/>
      <c r="F55" s="257"/>
      <c r="G55" s="304">
        <v>-0.41798180000000001</v>
      </c>
      <c r="H55" s="195">
        <v>8.5000000000000006E-2</v>
      </c>
    </row>
    <row r="56" spans="2:8" x14ac:dyDescent="0.25">
      <c r="B56" s="244" t="s">
        <v>814</v>
      </c>
      <c r="C56" s="304"/>
      <c r="D56" s="257"/>
      <c r="E56" s="311"/>
      <c r="F56" s="257"/>
      <c r="G56" s="304">
        <v>-0.36524610000000002</v>
      </c>
      <c r="H56" s="195">
        <v>1E-3</v>
      </c>
    </row>
    <row r="57" spans="2:8" x14ac:dyDescent="0.25">
      <c r="B57" s="244" t="s">
        <v>815</v>
      </c>
      <c r="C57" s="304"/>
      <c r="D57" s="257"/>
      <c r="E57" s="311"/>
      <c r="F57" s="257"/>
      <c r="G57" s="304">
        <v>-0.68429830000000003</v>
      </c>
      <c r="H57" s="195">
        <v>8.9999999999999993E-3</v>
      </c>
    </row>
    <row r="58" spans="2:8" x14ac:dyDescent="0.25">
      <c r="B58" s="244" t="s">
        <v>866</v>
      </c>
      <c r="C58" s="304"/>
      <c r="D58" s="257"/>
      <c r="E58" s="311"/>
      <c r="F58" s="257"/>
      <c r="G58" s="304">
        <v>-0.45242870000000002</v>
      </c>
      <c r="H58" s="195">
        <v>0.84799999999999998</v>
      </c>
    </row>
    <row r="59" spans="2:8" x14ac:dyDescent="0.25">
      <c r="B59" s="244" t="s">
        <v>868</v>
      </c>
      <c r="C59" s="304"/>
      <c r="D59" s="257"/>
      <c r="E59" s="311"/>
      <c r="F59" s="257"/>
      <c r="G59" s="304">
        <v>-7.0622099999999993E-2</v>
      </c>
      <c r="H59" s="195">
        <v>3.5999999999999997E-2</v>
      </c>
    </row>
    <row r="60" spans="2:8" x14ac:dyDescent="0.25">
      <c r="B60" s="244" t="s">
        <v>901</v>
      </c>
      <c r="C60" s="304"/>
      <c r="D60" s="257"/>
      <c r="E60" s="311"/>
      <c r="F60" s="257"/>
      <c r="G60" s="304">
        <v>-0.36218679999999998</v>
      </c>
      <c r="H60" s="195">
        <v>1.4E-2</v>
      </c>
    </row>
    <row r="61" spans="2:8" x14ac:dyDescent="0.25">
      <c r="B61" s="244" t="s">
        <v>902</v>
      </c>
      <c r="C61" s="304"/>
      <c r="D61" s="257"/>
      <c r="E61" s="311"/>
      <c r="F61" s="257"/>
      <c r="G61" s="304">
        <v>-0.97239869999999995</v>
      </c>
      <c r="H61" s="195">
        <v>0</v>
      </c>
    </row>
    <row r="62" spans="2:8" x14ac:dyDescent="0.25">
      <c r="B62" s="244" t="s">
        <v>936</v>
      </c>
      <c r="C62" s="304"/>
      <c r="D62" s="257"/>
      <c r="E62" s="311"/>
      <c r="F62" s="257"/>
      <c r="G62" s="304">
        <v>-1.111626</v>
      </c>
      <c r="H62" s="195">
        <v>0</v>
      </c>
    </row>
    <row r="63" spans="2:8" x14ac:dyDescent="0.25">
      <c r="B63" s="244" t="s">
        <v>937</v>
      </c>
      <c r="C63" s="304"/>
      <c r="D63" s="257"/>
      <c r="E63" s="311"/>
      <c r="F63" s="257"/>
      <c r="G63" s="304">
        <v>-0.51739060000000003</v>
      </c>
      <c r="H63" s="195">
        <v>4.7E-2</v>
      </c>
    </row>
    <row r="64" spans="2:8" x14ac:dyDescent="0.25">
      <c r="B64" s="244" t="s">
        <v>931</v>
      </c>
      <c r="C64" s="304"/>
      <c r="D64" s="257"/>
      <c r="E64" s="311"/>
      <c r="F64" s="257"/>
      <c r="G64" s="304">
        <v>-0.68908290000000005</v>
      </c>
      <c r="H64" s="195">
        <v>0.14499999999999999</v>
      </c>
    </row>
    <row r="65" spans="2:8" x14ac:dyDescent="0.25">
      <c r="B65" s="244" t="s">
        <v>932</v>
      </c>
      <c r="C65" s="304"/>
      <c r="D65" s="257"/>
      <c r="E65" s="311"/>
      <c r="F65" s="257"/>
      <c r="G65" s="304">
        <v>-0.35729</v>
      </c>
      <c r="H65" s="195">
        <v>0</v>
      </c>
    </row>
    <row r="66" spans="2:8" x14ac:dyDescent="0.25">
      <c r="B66" s="244" t="s">
        <v>968</v>
      </c>
      <c r="C66" s="304"/>
      <c r="D66" s="257"/>
      <c r="E66" s="311"/>
      <c r="F66" s="257"/>
      <c r="G66" s="304">
        <v>-0.80449300000000001</v>
      </c>
      <c r="H66" s="195">
        <v>0.156</v>
      </c>
    </row>
    <row r="67" spans="2:8" x14ac:dyDescent="0.25">
      <c r="B67" s="244" t="s">
        <v>969</v>
      </c>
      <c r="C67" s="304"/>
      <c r="D67" s="257"/>
      <c r="E67" s="311"/>
      <c r="F67" s="257"/>
      <c r="G67" s="304">
        <v>0.4600262</v>
      </c>
      <c r="H67" s="195">
        <v>0</v>
      </c>
    </row>
    <row r="68" spans="2:8" x14ac:dyDescent="0.25">
      <c r="B68" s="244" t="s">
        <v>1031</v>
      </c>
      <c r="C68" s="304"/>
      <c r="D68" s="257"/>
      <c r="E68" s="311"/>
      <c r="F68" s="257"/>
      <c r="G68" s="304">
        <v>-0.9464958</v>
      </c>
      <c r="H68" s="195">
        <v>0</v>
      </c>
    </row>
    <row r="69" spans="2:8" x14ac:dyDescent="0.25">
      <c r="B69" s="244" t="s">
        <v>1033</v>
      </c>
      <c r="C69" s="304"/>
      <c r="D69" s="257"/>
      <c r="E69" s="311"/>
      <c r="F69" s="257"/>
      <c r="G69" s="304">
        <v>-0.83430349999999998</v>
      </c>
      <c r="H69" s="195">
        <v>0.05</v>
      </c>
    </row>
    <row r="70" spans="2:8" x14ac:dyDescent="0.25">
      <c r="B70" s="244" t="s">
        <v>1035</v>
      </c>
      <c r="C70" s="304"/>
      <c r="D70" s="257"/>
      <c r="E70" s="311"/>
      <c r="F70" s="257"/>
      <c r="G70" s="304">
        <v>-0.57320490000000002</v>
      </c>
      <c r="H70" s="195">
        <v>3.5999999999999997E-2</v>
      </c>
    </row>
    <row r="71" spans="2:8" ht="13.8" thickBot="1" x14ac:dyDescent="0.3">
      <c r="B71" s="244" t="s">
        <v>1037</v>
      </c>
      <c r="C71" s="305"/>
      <c r="D71" s="259"/>
      <c r="E71" s="312"/>
      <c r="F71" s="259"/>
      <c r="G71" s="305">
        <v>-0.32447090000000001</v>
      </c>
      <c r="H71" s="265">
        <v>0.46</v>
      </c>
    </row>
    <row r="72" spans="2:8" ht="13.8" thickBot="1" x14ac:dyDescent="0.3">
      <c r="B72" s="253" t="s">
        <v>237</v>
      </c>
      <c r="C72" s="305">
        <v>0.2450252</v>
      </c>
      <c r="D72" s="259">
        <v>0.20300000000000001</v>
      </c>
      <c r="E72" s="312">
        <v>0.69044090000000002</v>
      </c>
      <c r="F72" s="259">
        <v>2E-3</v>
      </c>
      <c r="G72" s="305" t="s">
        <v>295</v>
      </c>
      <c r="H72" s="265" t="s">
        <v>296</v>
      </c>
    </row>
    <row r="73" spans="2:8" x14ac:dyDescent="0.25">
      <c r="B73" s="244" t="s">
        <v>240</v>
      </c>
      <c r="C73" s="304"/>
      <c r="D73" s="257"/>
      <c r="E73" s="311"/>
      <c r="F73" s="257"/>
      <c r="G73" s="304">
        <v>0.47024840000000001</v>
      </c>
      <c r="H73" s="195">
        <v>1E-3</v>
      </c>
    </row>
    <row r="74" spans="2:8" x14ac:dyDescent="0.25">
      <c r="B74" s="244" t="s">
        <v>242</v>
      </c>
      <c r="C74" s="304"/>
      <c r="D74" s="257"/>
      <c r="E74" s="311"/>
      <c r="F74" s="257"/>
      <c r="G74" s="304">
        <v>0.2471189</v>
      </c>
      <c r="H74" s="195">
        <v>0.105</v>
      </c>
    </row>
    <row r="75" spans="2:8" x14ac:dyDescent="0.25">
      <c r="B75" s="244" t="s">
        <v>244</v>
      </c>
      <c r="C75" s="304"/>
      <c r="D75" s="257"/>
      <c r="E75" s="311"/>
      <c r="F75" s="257"/>
      <c r="G75" s="304">
        <v>0.20290739999999999</v>
      </c>
      <c r="H75" s="195">
        <v>2.4E-2</v>
      </c>
    </row>
    <row r="76" spans="2:8" x14ac:dyDescent="0.25">
      <c r="B76" s="244" t="s">
        <v>246</v>
      </c>
      <c r="C76" s="304"/>
      <c r="D76" s="257"/>
      <c r="E76" s="311"/>
      <c r="F76" s="257"/>
      <c r="G76" s="304">
        <v>-7.5563000000000005E-2</v>
      </c>
      <c r="H76" s="195">
        <v>0.76900000000000002</v>
      </c>
    </row>
    <row r="77" spans="2:8" x14ac:dyDescent="0.25">
      <c r="B77" s="244" t="s">
        <v>248</v>
      </c>
      <c r="C77" s="304"/>
      <c r="D77" s="257"/>
      <c r="E77" s="311"/>
      <c r="F77" s="257"/>
      <c r="G77" s="304">
        <v>-2.1868700000000001E-2</v>
      </c>
      <c r="H77" s="195">
        <v>0.83099999999999996</v>
      </c>
    </row>
    <row r="78" spans="2:8" x14ac:dyDescent="0.25">
      <c r="B78" s="244" t="s">
        <v>250</v>
      </c>
      <c r="C78" s="304"/>
      <c r="D78" s="257"/>
      <c r="E78" s="311"/>
      <c r="F78" s="257"/>
      <c r="G78" s="304">
        <v>-8.1004300000000001E-2</v>
      </c>
      <c r="H78" s="195">
        <v>0.48799999999999999</v>
      </c>
    </row>
    <row r="79" spans="2:8" x14ac:dyDescent="0.25">
      <c r="B79" s="244" t="s">
        <v>252</v>
      </c>
      <c r="C79" s="304"/>
      <c r="D79" s="257"/>
      <c r="E79" s="311"/>
      <c r="F79" s="257"/>
      <c r="G79" s="304">
        <v>0.18998290000000001</v>
      </c>
      <c r="H79" s="195">
        <v>3.7999999999999999E-2</v>
      </c>
    </row>
    <row r="80" spans="2:8" x14ac:dyDescent="0.25">
      <c r="B80" s="244" t="s">
        <v>254</v>
      </c>
      <c r="C80" s="304"/>
      <c r="D80" s="257"/>
      <c r="E80" s="311"/>
      <c r="F80" s="257"/>
      <c r="G80" s="304">
        <v>0.24247560000000001</v>
      </c>
      <c r="H80" s="195">
        <v>3.0000000000000001E-3</v>
      </c>
    </row>
    <row r="81" spans="2:8" x14ac:dyDescent="0.25">
      <c r="B81" s="244" t="s">
        <v>256</v>
      </c>
      <c r="C81" s="304"/>
      <c r="D81" s="257"/>
      <c r="E81" s="311"/>
      <c r="F81" s="257"/>
      <c r="G81" s="304">
        <v>-3.4740899999999998E-2</v>
      </c>
      <c r="H81" s="195">
        <v>0.84499999999999997</v>
      </c>
    </row>
    <row r="82" spans="2:8" x14ac:dyDescent="0.25">
      <c r="B82" s="244" t="s">
        <v>258</v>
      </c>
      <c r="C82" s="304"/>
      <c r="D82" s="257"/>
      <c r="E82" s="311"/>
      <c r="F82" s="257"/>
      <c r="G82" s="304">
        <v>0.30631330000000001</v>
      </c>
      <c r="H82" s="195">
        <v>1.4999999999999999E-2</v>
      </c>
    </row>
    <row r="83" spans="2:8" x14ac:dyDescent="0.25">
      <c r="B83" s="244" t="s">
        <v>260</v>
      </c>
      <c r="C83" s="304"/>
      <c r="D83" s="257"/>
      <c r="E83" s="311"/>
      <c r="F83" s="257"/>
      <c r="G83" s="304">
        <v>6.6366099999999997E-2</v>
      </c>
      <c r="H83" s="195">
        <v>0.62</v>
      </c>
    </row>
    <row r="84" spans="2:8" x14ac:dyDescent="0.25">
      <c r="B84" s="244" t="s">
        <v>262</v>
      </c>
      <c r="C84" s="304"/>
      <c r="D84" s="257"/>
      <c r="E84" s="311"/>
      <c r="F84" s="257"/>
      <c r="G84" s="304">
        <v>0.53383210000000003</v>
      </c>
      <c r="H84" s="195">
        <v>1.0999999999999999E-2</v>
      </c>
    </row>
    <row r="85" spans="2:8" x14ac:dyDescent="0.25">
      <c r="B85" s="244" t="s">
        <v>264</v>
      </c>
      <c r="C85" s="304"/>
      <c r="D85" s="257"/>
      <c r="E85" s="311"/>
      <c r="F85" s="257"/>
      <c r="G85" s="304">
        <v>0.3522439</v>
      </c>
      <c r="H85" s="195">
        <v>7.0000000000000001E-3</v>
      </c>
    </row>
    <row r="86" spans="2:8" x14ac:dyDescent="0.25">
      <c r="B86" s="244" t="s">
        <v>266</v>
      </c>
      <c r="C86" s="304"/>
      <c r="D86" s="257"/>
      <c r="E86" s="311"/>
      <c r="F86" s="257"/>
      <c r="G86" s="304">
        <v>0.24850630000000001</v>
      </c>
      <c r="H86" s="195">
        <v>9.2999999999999999E-2</v>
      </c>
    </row>
    <row r="87" spans="2:8" ht="13.8" thickBot="1" x14ac:dyDescent="0.3">
      <c r="B87" s="245" t="s">
        <v>268</v>
      </c>
      <c r="C87" s="305"/>
      <c r="D87" s="259"/>
      <c r="E87" s="312"/>
      <c r="F87" s="259"/>
      <c r="G87" s="305">
        <v>0.64825410000000006</v>
      </c>
      <c r="H87" s="265">
        <v>0</v>
      </c>
    </row>
    <row r="88" spans="2:8" x14ac:dyDescent="0.25">
      <c r="B88" s="244" t="s">
        <v>271</v>
      </c>
      <c r="C88" s="304"/>
      <c r="D88" s="257"/>
      <c r="E88" s="311"/>
      <c r="F88" s="257"/>
      <c r="G88" s="304">
        <v>8.7564100000000006E-2</v>
      </c>
      <c r="H88" s="195">
        <v>0.79700000000000004</v>
      </c>
    </row>
    <row r="89" spans="2:8" x14ac:dyDescent="0.25">
      <c r="B89" s="244" t="s">
        <v>273</v>
      </c>
      <c r="C89" s="304"/>
      <c r="D89" s="257"/>
      <c r="E89" s="311"/>
      <c r="F89" s="257"/>
      <c r="G89" s="304">
        <v>0.1007294</v>
      </c>
      <c r="H89" s="195">
        <v>0.58699999999999997</v>
      </c>
    </row>
    <row r="90" spans="2:8" x14ac:dyDescent="0.25">
      <c r="B90" s="244" t="s">
        <v>275</v>
      </c>
      <c r="C90" s="304"/>
      <c r="D90" s="257"/>
      <c r="E90" s="311"/>
      <c r="F90" s="257"/>
      <c r="G90" s="304">
        <v>7.1523600000000007E-2</v>
      </c>
      <c r="H90" s="195">
        <v>0.48699999999999999</v>
      </c>
    </row>
    <row r="91" spans="2:8" x14ac:dyDescent="0.25">
      <c r="B91" s="244" t="s">
        <v>277</v>
      </c>
      <c r="C91" s="304"/>
      <c r="D91" s="257"/>
      <c r="E91" s="311"/>
      <c r="F91" s="257"/>
      <c r="G91" s="304">
        <v>-3.7586999999999998E-3</v>
      </c>
      <c r="H91" s="195">
        <v>0.96899999999999997</v>
      </c>
    </row>
    <row r="92" spans="2:8" x14ac:dyDescent="0.25">
      <c r="B92" s="244" t="s">
        <v>279</v>
      </c>
      <c r="C92" s="304"/>
      <c r="D92" s="257"/>
      <c r="E92" s="311"/>
      <c r="F92" s="257"/>
      <c r="G92" s="304">
        <v>-0.1063798</v>
      </c>
      <c r="H92" s="195">
        <v>0.33100000000000002</v>
      </c>
    </row>
    <row r="93" spans="2:8" x14ac:dyDescent="0.25">
      <c r="B93" s="244" t="s">
        <v>281</v>
      </c>
      <c r="C93" s="304"/>
      <c r="D93" s="257"/>
      <c r="E93" s="311"/>
      <c r="F93" s="257"/>
      <c r="G93" s="304">
        <v>-9.2380599999999993E-2</v>
      </c>
      <c r="H93" s="195">
        <v>0.54700000000000004</v>
      </c>
    </row>
    <row r="94" spans="2:8" x14ac:dyDescent="0.25">
      <c r="B94" s="244" t="s">
        <v>283</v>
      </c>
      <c r="C94" s="304"/>
      <c r="D94" s="257"/>
      <c r="E94" s="311"/>
      <c r="F94" s="257"/>
      <c r="G94" s="304">
        <v>-8.3134100000000002E-2</v>
      </c>
      <c r="H94" s="195">
        <v>0.34399999999999997</v>
      </c>
    </row>
    <row r="95" spans="2:8" x14ac:dyDescent="0.25">
      <c r="B95" s="244" t="s">
        <v>285</v>
      </c>
      <c r="C95" s="304"/>
      <c r="D95" s="257"/>
      <c r="E95" s="311"/>
      <c r="F95" s="257"/>
      <c r="G95" s="304">
        <v>-6.1181100000000002E-2</v>
      </c>
      <c r="H95" s="195">
        <v>0.442</v>
      </c>
    </row>
    <row r="96" spans="2:8" ht="13.8" thickBot="1" x14ac:dyDescent="0.3">
      <c r="B96" s="245" t="s">
        <v>287</v>
      </c>
      <c r="C96" s="305"/>
      <c r="D96" s="259"/>
      <c r="E96" s="312"/>
      <c r="F96" s="259"/>
      <c r="G96" s="305">
        <v>0.12097960000000001</v>
      </c>
      <c r="H96" s="265">
        <v>0.20699999999999999</v>
      </c>
    </row>
    <row r="97" spans="2:8" x14ac:dyDescent="0.25">
      <c r="B97" s="244" t="s">
        <v>230</v>
      </c>
      <c r="C97" s="304"/>
      <c r="D97" s="257"/>
      <c r="E97" s="311">
        <v>-1.5624750000000001</v>
      </c>
      <c r="F97" s="257">
        <v>0</v>
      </c>
      <c r="G97" s="304" t="s">
        <v>295</v>
      </c>
      <c r="H97" s="195" t="s">
        <v>296</v>
      </c>
    </row>
    <row r="98" spans="2:8" x14ac:dyDescent="0.25">
      <c r="B98" s="244" t="s">
        <v>232</v>
      </c>
      <c r="C98" s="304"/>
      <c r="D98" s="257"/>
      <c r="E98" s="311">
        <v>-0.13010769999999999</v>
      </c>
      <c r="F98" s="257">
        <v>0.56299999999999994</v>
      </c>
      <c r="G98" s="304" t="s">
        <v>295</v>
      </c>
      <c r="H98" s="195" t="s">
        <v>296</v>
      </c>
    </row>
    <row r="99" spans="2:8" ht="13.8" thickBot="1" x14ac:dyDescent="0.3">
      <c r="B99" s="245" t="s">
        <v>234</v>
      </c>
      <c r="C99" s="305"/>
      <c r="D99" s="259"/>
      <c r="E99" s="312">
        <v>-1.2592300000000001</v>
      </c>
      <c r="F99" s="259">
        <v>0</v>
      </c>
      <c r="G99" s="305" t="s">
        <v>295</v>
      </c>
      <c r="H99" s="265" t="s">
        <v>296</v>
      </c>
    </row>
    <row r="100" spans="2:8" ht="13.8" thickBot="1" x14ac:dyDescent="0.3">
      <c r="B100" s="245" t="s">
        <v>297</v>
      </c>
      <c r="C100" s="305">
        <v>2.5638239999999999</v>
      </c>
      <c r="D100" s="259">
        <v>0</v>
      </c>
      <c r="E100" s="312">
        <v>4.2221080000000004</v>
      </c>
      <c r="F100" s="259">
        <v>0</v>
      </c>
      <c r="G100" s="305">
        <v>1.736626</v>
      </c>
      <c r="H100" s="265">
        <v>0</v>
      </c>
    </row>
    <row r="101" spans="2:8" x14ac:dyDescent="0.25">
      <c r="B101" s="249" t="s">
        <v>0</v>
      </c>
      <c r="C101" s="475">
        <v>11743</v>
      </c>
      <c r="D101" s="512"/>
      <c r="E101" s="513">
        <v>11394</v>
      </c>
      <c r="F101" s="512"/>
      <c r="G101" s="513">
        <v>11112</v>
      </c>
      <c r="H101" s="478"/>
    </row>
    <row r="102" spans="2:8" x14ac:dyDescent="0.25">
      <c r="B102" s="249" t="s">
        <v>298</v>
      </c>
      <c r="C102" s="502">
        <v>-1484.2782999999999</v>
      </c>
      <c r="D102" s="514"/>
      <c r="E102" s="515">
        <v>-1120.5957000000001</v>
      </c>
      <c r="F102" s="514"/>
      <c r="G102" s="515">
        <v>-5570.0523999999996</v>
      </c>
      <c r="H102" s="503"/>
    </row>
    <row r="103" spans="2:8" ht="16.2" thickBot="1" x14ac:dyDescent="0.3">
      <c r="B103" s="243" t="s">
        <v>380</v>
      </c>
      <c r="C103" s="472">
        <v>5.5100000000000003E-2</v>
      </c>
      <c r="D103" s="510"/>
      <c r="E103" s="511">
        <v>0.15210000000000001</v>
      </c>
      <c r="F103" s="510"/>
      <c r="G103" s="511">
        <v>5.6399999999999999E-2</v>
      </c>
      <c r="H103" s="474"/>
    </row>
    <row r="104" spans="2:8" ht="14.4" thickTop="1" x14ac:dyDescent="0.25">
      <c r="B104" s="241"/>
      <c r="C104" s="314"/>
      <c r="D104" s="314"/>
      <c r="E104" s="314"/>
      <c r="F104" s="314"/>
      <c r="G104" s="314"/>
      <c r="H104" s="314"/>
    </row>
    <row r="105" spans="2:8" x14ac:dyDescent="0.25">
      <c r="B105" t="s">
        <v>828</v>
      </c>
    </row>
  </sheetData>
  <mergeCells count="12">
    <mergeCell ref="C9:D9"/>
    <mergeCell ref="E9:F9"/>
    <mergeCell ref="G9:H9"/>
    <mergeCell ref="C103:D103"/>
    <mergeCell ref="E103:F103"/>
    <mergeCell ref="G103:H103"/>
    <mergeCell ref="C101:D101"/>
    <mergeCell ref="E101:F101"/>
    <mergeCell ref="G101:H101"/>
    <mergeCell ref="C102:D102"/>
    <mergeCell ref="E102:F102"/>
    <mergeCell ref="G102:H102"/>
  </mergeCells>
  <phoneticPr fontId="14" type="noConversion"/>
  <hyperlinks>
    <hyperlink ref="B2" location="Inhalt!A1" display="zurück zum Inhalt" xr:uid="{00000000-0004-0000-1300-000000000000}"/>
  </hyperlinks>
  <pageMargins left="0.7" right="0.7" top="0.78740157499999996" bottom="0.78740157499999996"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3"/>
  <dimension ref="B2:C74"/>
  <sheetViews>
    <sheetView showGridLines="0" workbookViewId="0">
      <selection activeCell="B2" sqref="B2"/>
    </sheetView>
  </sheetViews>
  <sheetFormatPr baseColWidth="10" defaultRowHeight="13.2" x14ac:dyDescent="0.25"/>
  <cols>
    <col min="2" max="2" width="28.109375" customWidth="1"/>
    <col min="3" max="3" width="81.33203125" customWidth="1"/>
  </cols>
  <sheetData>
    <row r="2" spans="2:3" x14ac:dyDescent="0.25">
      <c r="B2" s="24" t="s">
        <v>351</v>
      </c>
    </row>
    <row r="7" spans="2:3" ht="17.399999999999999" x14ac:dyDescent="0.3">
      <c r="B7" s="32" t="s">
        <v>973</v>
      </c>
    </row>
    <row r="8" spans="2:3" ht="13.8" thickBot="1" x14ac:dyDescent="0.3"/>
    <row r="9" spans="2:3" ht="27.6" thickTop="1" thickBot="1" x14ac:dyDescent="0.3">
      <c r="B9" s="266" t="s">
        <v>353</v>
      </c>
      <c r="C9" s="251" t="s">
        <v>300</v>
      </c>
    </row>
    <row r="10" spans="2:3" ht="13.8" thickTop="1" x14ac:dyDescent="0.25">
      <c r="B10" s="244" t="s">
        <v>138</v>
      </c>
      <c r="C10" s="190" t="s">
        <v>139</v>
      </c>
    </row>
    <row r="11" spans="2:3" x14ac:dyDescent="0.25">
      <c r="B11" s="244" t="s">
        <v>140</v>
      </c>
      <c r="C11" s="190" t="s">
        <v>141</v>
      </c>
    </row>
    <row r="12" spans="2:3" x14ac:dyDescent="0.25">
      <c r="B12" s="244" t="s">
        <v>142</v>
      </c>
      <c r="C12" s="190" t="s">
        <v>143</v>
      </c>
    </row>
    <row r="13" spans="2:3" x14ac:dyDescent="0.25">
      <c r="B13" s="244" t="s">
        <v>144</v>
      </c>
      <c r="C13" s="190" t="s">
        <v>145</v>
      </c>
    </row>
    <row r="14" spans="2:3" ht="13.8" thickBot="1" x14ac:dyDescent="0.3">
      <c r="B14" s="245" t="s">
        <v>137</v>
      </c>
      <c r="C14" s="193" t="s">
        <v>146</v>
      </c>
    </row>
    <row r="15" spans="2:3" x14ac:dyDescent="0.25">
      <c r="B15" s="244" t="s">
        <v>147</v>
      </c>
      <c r="C15" s="190" t="s">
        <v>148</v>
      </c>
    </row>
    <row r="16" spans="2:3" ht="13.8" thickBot="1" x14ac:dyDescent="0.3">
      <c r="B16" s="245" t="s">
        <v>137</v>
      </c>
      <c r="C16" s="193" t="s">
        <v>149</v>
      </c>
    </row>
    <row r="17" spans="2:3" x14ac:dyDescent="0.25">
      <c r="B17" s="244" t="s">
        <v>150</v>
      </c>
      <c r="C17" s="190" t="s">
        <v>151</v>
      </c>
    </row>
    <row r="18" spans="2:3" ht="13.8" thickBot="1" x14ac:dyDescent="0.3">
      <c r="B18" s="245" t="s">
        <v>137</v>
      </c>
      <c r="C18" s="193" t="s">
        <v>152</v>
      </c>
    </row>
    <row r="19" spans="2:3" x14ac:dyDescent="0.25">
      <c r="B19" s="244" t="s">
        <v>153</v>
      </c>
      <c r="C19" s="190" t="s">
        <v>154</v>
      </c>
    </row>
    <row r="20" spans="2:3" x14ac:dyDescent="0.25">
      <c r="B20" s="244" t="s">
        <v>155</v>
      </c>
      <c r="C20" s="190" t="s">
        <v>156</v>
      </c>
    </row>
    <row r="21" spans="2:3" x14ac:dyDescent="0.25">
      <c r="B21" s="244" t="s">
        <v>157</v>
      </c>
      <c r="C21" s="190" t="s">
        <v>158</v>
      </c>
    </row>
    <row r="22" spans="2:3" ht="13.8" thickBot="1" x14ac:dyDescent="0.3">
      <c r="B22" s="245" t="s">
        <v>137</v>
      </c>
      <c r="C22" s="193" t="s">
        <v>159</v>
      </c>
    </row>
    <row r="23" spans="2:3" x14ac:dyDescent="0.25">
      <c r="B23" s="244" t="s">
        <v>160</v>
      </c>
      <c r="C23" s="190" t="s">
        <v>161</v>
      </c>
    </row>
    <row r="24" spans="2:3" x14ac:dyDescent="0.25">
      <c r="B24" s="244" t="s">
        <v>162</v>
      </c>
      <c r="C24" s="190" t="s">
        <v>163</v>
      </c>
    </row>
    <row r="25" spans="2:3" x14ac:dyDescent="0.25">
      <c r="B25" s="244" t="s">
        <v>164</v>
      </c>
      <c r="C25" s="190" t="s">
        <v>165</v>
      </c>
    </row>
    <row r="26" spans="2:3" x14ac:dyDescent="0.25">
      <c r="B26" s="244" t="s">
        <v>166</v>
      </c>
      <c r="C26" s="190" t="s">
        <v>167</v>
      </c>
    </row>
    <row r="27" spans="2:3" ht="13.8" thickBot="1" x14ac:dyDescent="0.3">
      <c r="B27" s="245" t="s">
        <v>137</v>
      </c>
      <c r="C27" s="193" t="s">
        <v>168</v>
      </c>
    </row>
    <row r="28" spans="2:3" x14ac:dyDescent="0.25">
      <c r="B28" s="244" t="s">
        <v>169</v>
      </c>
      <c r="C28" s="190" t="s">
        <v>170</v>
      </c>
    </row>
    <row r="29" spans="2:3" x14ac:dyDescent="0.25">
      <c r="B29" s="244" t="s">
        <v>171</v>
      </c>
      <c r="C29" s="190" t="s">
        <v>172</v>
      </c>
    </row>
    <row r="30" spans="2:3" x14ac:dyDescent="0.25">
      <c r="B30" s="244" t="s">
        <v>173</v>
      </c>
      <c r="C30" s="190" t="s">
        <v>174</v>
      </c>
    </row>
    <row r="31" spans="2:3" ht="13.8" thickBot="1" x14ac:dyDescent="0.3">
      <c r="B31" s="245" t="s">
        <v>137</v>
      </c>
      <c r="C31" s="193" t="s">
        <v>175</v>
      </c>
    </row>
    <row r="32" spans="2:3" x14ac:dyDescent="0.25">
      <c r="B32" s="244" t="s">
        <v>176</v>
      </c>
      <c r="C32" s="190" t="s">
        <v>381</v>
      </c>
    </row>
    <row r="33" spans="2:3" x14ac:dyDescent="0.25">
      <c r="B33" s="244" t="s">
        <v>178</v>
      </c>
      <c r="C33" s="190" t="s">
        <v>382</v>
      </c>
    </row>
    <row r="34" spans="2:3" x14ac:dyDescent="0.25">
      <c r="B34" s="244" t="s">
        <v>180</v>
      </c>
      <c r="C34" s="190" t="s">
        <v>383</v>
      </c>
    </row>
    <row r="35" spans="2:3" x14ac:dyDescent="0.25">
      <c r="B35" s="244" t="s">
        <v>182</v>
      </c>
      <c r="C35" s="190" t="s">
        <v>384</v>
      </c>
    </row>
    <row r="36" spans="2:3" ht="13.8" thickBot="1" x14ac:dyDescent="0.3">
      <c r="B36" s="244" t="s">
        <v>184</v>
      </c>
      <c r="C36" s="190" t="s">
        <v>185</v>
      </c>
    </row>
    <row r="37" spans="2:3" x14ac:dyDescent="0.25">
      <c r="B37" s="246" t="s">
        <v>186</v>
      </c>
      <c r="C37" s="192" t="s">
        <v>187</v>
      </c>
    </row>
    <row r="38" spans="2:3" ht="13.8" thickBot="1" x14ac:dyDescent="0.3">
      <c r="B38" s="245" t="s">
        <v>137</v>
      </c>
      <c r="C38" s="193" t="s">
        <v>188</v>
      </c>
    </row>
    <row r="39" spans="2:3" x14ac:dyDescent="0.25">
      <c r="B39" s="244" t="s">
        <v>189</v>
      </c>
      <c r="C39" s="190" t="s">
        <v>190</v>
      </c>
    </row>
    <row r="40" spans="2:3" x14ac:dyDescent="0.25">
      <c r="B40" s="244" t="s">
        <v>191</v>
      </c>
      <c r="C40" s="190" t="s">
        <v>192</v>
      </c>
    </row>
    <row r="41" spans="2:3" ht="13.8" thickBot="1" x14ac:dyDescent="0.3">
      <c r="B41" s="245" t="s">
        <v>137</v>
      </c>
      <c r="C41" s="193" t="s">
        <v>193</v>
      </c>
    </row>
    <row r="42" spans="2:3" x14ac:dyDescent="0.25">
      <c r="B42" s="244" t="s">
        <v>194</v>
      </c>
      <c r="C42" s="190" t="s">
        <v>897</v>
      </c>
    </row>
    <row r="43" spans="2:3" x14ac:dyDescent="0.25">
      <c r="B43" s="244" t="s">
        <v>195</v>
      </c>
      <c r="C43" s="190" t="s">
        <v>898</v>
      </c>
    </row>
    <row r="44" spans="2:3" x14ac:dyDescent="0.25">
      <c r="B44" s="244" t="s">
        <v>196</v>
      </c>
      <c r="C44" s="190" t="s">
        <v>899</v>
      </c>
    </row>
    <row r="45" spans="2:3" ht="13.8" thickBot="1" x14ac:dyDescent="0.3">
      <c r="B45" s="245" t="s">
        <v>137</v>
      </c>
      <c r="C45" s="193" t="s">
        <v>900</v>
      </c>
    </row>
    <row r="46" spans="2:3" x14ac:dyDescent="0.25">
      <c r="B46" s="244" t="s">
        <v>197</v>
      </c>
      <c r="C46" s="190" t="s">
        <v>198</v>
      </c>
    </row>
    <row r="47" spans="2:3" ht="13.8" thickBot="1" x14ac:dyDescent="0.3">
      <c r="B47" s="245" t="s">
        <v>137</v>
      </c>
      <c r="C47" s="193" t="s">
        <v>199</v>
      </c>
    </row>
    <row r="48" spans="2:3" x14ac:dyDescent="0.25">
      <c r="B48" s="244" t="s">
        <v>240</v>
      </c>
      <c r="C48" s="190" t="s">
        <v>241</v>
      </c>
    </row>
    <row r="49" spans="2:3" x14ac:dyDescent="0.25">
      <c r="B49" s="244" t="s">
        <v>242</v>
      </c>
      <c r="C49" s="190" t="s">
        <v>243</v>
      </c>
    </row>
    <row r="50" spans="2:3" x14ac:dyDescent="0.25">
      <c r="B50" s="244" t="s">
        <v>244</v>
      </c>
      <c r="C50" s="190" t="s">
        <v>245</v>
      </c>
    </row>
    <row r="51" spans="2:3" x14ac:dyDescent="0.25">
      <c r="B51" s="244" t="s">
        <v>246</v>
      </c>
      <c r="C51" s="190" t="s">
        <v>247</v>
      </c>
    </row>
    <row r="52" spans="2:3" x14ac:dyDescent="0.25">
      <c r="B52" s="244" t="s">
        <v>248</v>
      </c>
      <c r="C52" s="190" t="s">
        <v>249</v>
      </c>
    </row>
    <row r="53" spans="2:3" x14ac:dyDescent="0.25">
      <c r="B53" s="244" t="s">
        <v>250</v>
      </c>
      <c r="C53" s="190" t="s">
        <v>251</v>
      </c>
    </row>
    <row r="54" spans="2:3" x14ac:dyDescent="0.25">
      <c r="B54" s="244" t="s">
        <v>252</v>
      </c>
      <c r="C54" s="190" t="s">
        <v>253</v>
      </c>
    </row>
    <row r="55" spans="2:3" x14ac:dyDescent="0.25">
      <c r="B55" s="244" t="s">
        <v>254</v>
      </c>
      <c r="C55" s="190" t="s">
        <v>255</v>
      </c>
    </row>
    <row r="56" spans="2:3" x14ac:dyDescent="0.25">
      <c r="B56" s="244" t="s">
        <v>256</v>
      </c>
      <c r="C56" s="190" t="s">
        <v>257</v>
      </c>
    </row>
    <row r="57" spans="2:3" x14ac:dyDescent="0.25">
      <c r="B57" s="244" t="s">
        <v>258</v>
      </c>
      <c r="C57" s="190" t="s">
        <v>259</v>
      </c>
    </row>
    <row r="58" spans="2:3" x14ac:dyDescent="0.25">
      <c r="B58" s="244" t="s">
        <v>260</v>
      </c>
      <c r="C58" s="190" t="s">
        <v>261</v>
      </c>
    </row>
    <row r="59" spans="2:3" x14ac:dyDescent="0.25">
      <c r="B59" s="244" t="s">
        <v>262</v>
      </c>
      <c r="C59" s="190" t="s">
        <v>263</v>
      </c>
    </row>
    <row r="60" spans="2:3" x14ac:dyDescent="0.25">
      <c r="B60" s="244" t="s">
        <v>264</v>
      </c>
      <c r="C60" s="190" t="s">
        <v>265</v>
      </c>
    </row>
    <row r="61" spans="2:3" x14ac:dyDescent="0.25">
      <c r="B61" s="244" t="s">
        <v>266</v>
      </c>
      <c r="C61" s="190" t="s">
        <v>267</v>
      </c>
    </row>
    <row r="62" spans="2:3" x14ac:dyDescent="0.25">
      <c r="B62" s="244" t="s">
        <v>268</v>
      </c>
      <c r="C62" s="190" t="s">
        <v>269</v>
      </c>
    </row>
    <row r="63" spans="2:3" ht="13.8" thickBot="1" x14ac:dyDescent="0.3">
      <c r="B63" s="245" t="s">
        <v>137</v>
      </c>
      <c r="C63" s="193" t="s">
        <v>270</v>
      </c>
    </row>
    <row r="64" spans="2:3" x14ac:dyDescent="0.25">
      <c r="B64" s="244" t="s">
        <v>271</v>
      </c>
      <c r="C64" s="190" t="s">
        <v>272</v>
      </c>
    </row>
    <row r="65" spans="2:3" x14ac:dyDescent="0.25">
      <c r="B65" s="244" t="s">
        <v>273</v>
      </c>
      <c r="C65" s="190" t="s">
        <v>274</v>
      </c>
    </row>
    <row r="66" spans="2:3" x14ac:dyDescent="0.25">
      <c r="B66" s="244" t="s">
        <v>275</v>
      </c>
      <c r="C66" s="190" t="s">
        <v>276</v>
      </c>
    </row>
    <row r="67" spans="2:3" x14ac:dyDescent="0.25">
      <c r="B67" s="244" t="s">
        <v>277</v>
      </c>
      <c r="C67" s="190" t="s">
        <v>278</v>
      </c>
    </row>
    <row r="68" spans="2:3" x14ac:dyDescent="0.25">
      <c r="B68" s="244" t="s">
        <v>279</v>
      </c>
      <c r="C68" s="190" t="s">
        <v>336</v>
      </c>
    </row>
    <row r="69" spans="2:3" x14ac:dyDescent="0.25">
      <c r="B69" s="244" t="s">
        <v>281</v>
      </c>
      <c r="C69" s="190" t="s">
        <v>282</v>
      </c>
    </row>
    <row r="70" spans="2:3" x14ac:dyDescent="0.25">
      <c r="B70" s="267" t="s">
        <v>283</v>
      </c>
      <c r="C70" s="190" t="s">
        <v>337</v>
      </c>
    </row>
    <row r="71" spans="2:3" x14ac:dyDescent="0.25">
      <c r="B71" s="244" t="s">
        <v>285</v>
      </c>
      <c r="C71" s="190" t="s">
        <v>286</v>
      </c>
    </row>
    <row r="72" spans="2:3" x14ac:dyDescent="0.25">
      <c r="B72" s="244" t="s">
        <v>287</v>
      </c>
      <c r="C72" s="190" t="s">
        <v>338</v>
      </c>
    </row>
    <row r="73" spans="2:3" ht="13.8" thickBot="1" x14ac:dyDescent="0.3">
      <c r="B73" s="247" t="s">
        <v>137</v>
      </c>
      <c r="C73" s="194" t="s">
        <v>289</v>
      </c>
    </row>
    <row r="74" spans="2:3" ht="13.8" thickTop="1" x14ac:dyDescent="0.25"/>
  </sheetData>
  <hyperlinks>
    <hyperlink ref="B2" location="Inhalt!A1" display="zurück zum Inhalt" xr:uid="{00000000-0004-0000-1400-000000000000}"/>
  </hyperlinks>
  <pageMargins left="0.7" right="0.7" top="0.78740157499999996" bottom="0.78740157499999996"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4"/>
  <dimension ref="A2:F68"/>
  <sheetViews>
    <sheetView showGridLines="0" workbookViewId="0">
      <selection activeCell="B2" sqref="B2"/>
    </sheetView>
  </sheetViews>
  <sheetFormatPr baseColWidth="10" defaultRowHeight="13.2" x14ac:dyDescent="0.25"/>
  <cols>
    <col min="2" max="2" width="18.5546875" style="197" customWidth="1"/>
    <col min="3" max="3" width="15" style="15" customWidth="1"/>
    <col min="4" max="4" width="17.88671875" style="15" customWidth="1"/>
    <col min="5" max="5" width="13.44140625" style="15" customWidth="1"/>
    <col min="6" max="6" width="19.44140625" style="15" customWidth="1"/>
  </cols>
  <sheetData>
    <row r="2" spans="1:6" x14ac:dyDescent="0.25">
      <c r="B2" s="196" t="s">
        <v>351</v>
      </c>
    </row>
    <row r="7" spans="1:6" ht="17.399999999999999" x14ac:dyDescent="0.3">
      <c r="A7" s="45"/>
      <c r="B7" s="356" t="s">
        <v>974</v>
      </c>
      <c r="C7" s="168"/>
      <c r="D7" s="168"/>
      <c r="E7" s="168"/>
    </row>
    <row r="8" spans="1:6" ht="13.8" thickBot="1" x14ac:dyDescent="0.3"/>
    <row r="9" spans="1:6" ht="18" customHeight="1" thickTop="1" x14ac:dyDescent="0.25">
      <c r="B9" s="518"/>
      <c r="C9" s="522" t="s">
        <v>1047</v>
      </c>
      <c r="D9" s="523"/>
      <c r="E9" s="520" t="s">
        <v>1056</v>
      </c>
      <c r="F9" s="521"/>
    </row>
    <row r="10" spans="1:6" ht="36.75" customHeight="1" x14ac:dyDescent="0.25">
      <c r="B10" s="519"/>
      <c r="C10" s="479" t="s">
        <v>1048</v>
      </c>
      <c r="D10" s="480"/>
      <c r="E10" s="479"/>
      <c r="F10" s="481"/>
    </row>
    <row r="11" spans="1:6" ht="13.8" thickBot="1" x14ac:dyDescent="0.3">
      <c r="B11" s="247"/>
      <c r="C11" s="252" t="s">
        <v>293</v>
      </c>
      <c r="D11" s="252" t="s">
        <v>294</v>
      </c>
      <c r="E11" s="252" t="s">
        <v>293</v>
      </c>
      <c r="F11" s="67" t="s">
        <v>294</v>
      </c>
    </row>
    <row r="12" spans="1:6" ht="13.8" thickTop="1" x14ac:dyDescent="0.25">
      <c r="B12" s="244" t="s">
        <v>138</v>
      </c>
      <c r="C12" s="311">
        <v>-0.65181940000000005</v>
      </c>
      <c r="D12" s="257">
        <v>0</v>
      </c>
      <c r="E12" s="300">
        <v>-0.26529160000000002</v>
      </c>
      <c r="F12" s="195">
        <v>0.161</v>
      </c>
    </row>
    <row r="13" spans="1:6" x14ac:dyDescent="0.25">
      <c r="B13" s="244" t="s">
        <v>140</v>
      </c>
      <c r="C13" s="311">
        <v>-0.4399633</v>
      </c>
      <c r="D13" s="257">
        <v>0</v>
      </c>
      <c r="E13" s="300">
        <v>-0.19823450000000001</v>
      </c>
      <c r="F13" s="195">
        <v>0.26500000000000001</v>
      </c>
    </row>
    <row r="14" spans="1:6" x14ac:dyDescent="0.25">
      <c r="B14" s="244" t="s">
        <v>142</v>
      </c>
      <c r="C14" s="311">
        <v>-0.26089889999999999</v>
      </c>
      <c r="D14" s="257">
        <v>3.0000000000000001E-3</v>
      </c>
      <c r="E14" s="300">
        <v>-9.1822000000000001E-2</v>
      </c>
      <c r="F14" s="195">
        <v>0.624</v>
      </c>
    </row>
    <row r="15" spans="1:6" ht="13.8" thickBot="1" x14ac:dyDescent="0.3">
      <c r="B15" s="245" t="s">
        <v>144</v>
      </c>
      <c r="C15" s="312">
        <v>5.2653800000000001E-2</v>
      </c>
      <c r="D15" s="259">
        <v>0.75800000000000001</v>
      </c>
      <c r="E15" s="301">
        <v>-0.35032410000000003</v>
      </c>
      <c r="F15" s="265">
        <v>0.38600000000000001</v>
      </c>
    </row>
    <row r="16" spans="1:6" ht="13.8" thickBot="1" x14ac:dyDescent="0.3">
      <c r="B16" s="245" t="s">
        <v>147</v>
      </c>
      <c r="C16" s="312">
        <v>-1.6076400000000001E-2</v>
      </c>
      <c r="D16" s="259">
        <v>0.77500000000000002</v>
      </c>
      <c r="E16" s="301">
        <v>6.7236900000000002E-2</v>
      </c>
      <c r="F16" s="265">
        <v>0.57899999999999996</v>
      </c>
    </row>
    <row r="17" spans="2:6" ht="13.8" thickBot="1" x14ac:dyDescent="0.3">
      <c r="B17" s="245" t="s">
        <v>150</v>
      </c>
      <c r="C17" s="312">
        <v>-0.50408050000000004</v>
      </c>
      <c r="D17" s="259">
        <v>0</v>
      </c>
      <c r="E17" s="301">
        <v>-5.9082999999999997E-2</v>
      </c>
      <c r="F17" s="265">
        <v>0.71899999999999997</v>
      </c>
    </row>
    <row r="18" spans="2:6" x14ac:dyDescent="0.25">
      <c r="B18" s="244" t="s">
        <v>153</v>
      </c>
      <c r="C18" s="311">
        <v>-2.2900799999999999E-2</v>
      </c>
      <c r="D18" s="257">
        <v>0.85799999999999998</v>
      </c>
      <c r="E18" s="300">
        <v>0.30218840000000002</v>
      </c>
      <c r="F18" s="195">
        <v>0.23799999999999999</v>
      </c>
    </row>
    <row r="19" spans="2:6" x14ac:dyDescent="0.25">
      <c r="B19" s="244" t="s">
        <v>155</v>
      </c>
      <c r="C19" s="311">
        <v>-5.7492500000000002E-2</v>
      </c>
      <c r="D19" s="257">
        <v>0.47299999999999998</v>
      </c>
      <c r="E19" s="300">
        <v>-9.0135800000000002E-2</v>
      </c>
      <c r="F19" s="195">
        <v>0.624</v>
      </c>
    </row>
    <row r="20" spans="2:6" ht="13.8" thickBot="1" x14ac:dyDescent="0.3">
      <c r="B20" s="245" t="s">
        <v>157</v>
      </c>
      <c r="C20" s="312">
        <v>0.1894894</v>
      </c>
      <c r="D20" s="259">
        <v>5.0000000000000001E-3</v>
      </c>
      <c r="E20" s="301">
        <v>0.32989800000000002</v>
      </c>
      <c r="F20" s="265">
        <v>2.5999999999999999E-2</v>
      </c>
    </row>
    <row r="21" spans="2:6" x14ac:dyDescent="0.25">
      <c r="B21" s="244" t="s">
        <v>160</v>
      </c>
      <c r="C21" s="311">
        <v>4.3446699999999998E-2</v>
      </c>
      <c r="D21" s="257">
        <v>0.67800000000000005</v>
      </c>
      <c r="E21" s="300">
        <v>-8.7127899999999994E-2</v>
      </c>
      <c r="F21" s="195">
        <v>0.69799999999999995</v>
      </c>
    </row>
    <row r="22" spans="2:6" x14ac:dyDescent="0.25">
      <c r="B22" s="244" t="s">
        <v>162</v>
      </c>
      <c r="C22" s="311">
        <v>-3.4718699999999998E-2</v>
      </c>
      <c r="D22" s="257">
        <v>0.61799999999999999</v>
      </c>
      <c r="E22" s="300">
        <v>0.28005590000000002</v>
      </c>
      <c r="F22" s="195">
        <v>5.7000000000000002E-2</v>
      </c>
    </row>
    <row r="23" spans="2:6" x14ac:dyDescent="0.25">
      <c r="B23" s="244" t="s">
        <v>164</v>
      </c>
      <c r="C23" s="311">
        <v>-7.7321999999999998E-3</v>
      </c>
      <c r="D23" s="257">
        <v>0.92600000000000005</v>
      </c>
      <c r="E23" s="300">
        <v>4.2816600000000003E-2</v>
      </c>
      <c r="F23" s="195">
        <v>0.81399999999999995</v>
      </c>
    </row>
    <row r="24" spans="2:6" ht="13.8" thickBot="1" x14ac:dyDescent="0.3">
      <c r="B24" s="245" t="s">
        <v>166</v>
      </c>
      <c r="C24" s="312">
        <v>0.1318472</v>
      </c>
      <c r="D24" s="259">
        <v>0.27800000000000002</v>
      </c>
      <c r="E24" s="301">
        <v>-0.1867066</v>
      </c>
      <c r="F24" s="265">
        <v>0.51</v>
      </c>
    </row>
    <row r="25" spans="2:6" x14ac:dyDescent="0.25">
      <c r="B25" s="244" t="s">
        <v>169</v>
      </c>
      <c r="C25" s="311">
        <v>-0.18340039999999999</v>
      </c>
      <c r="D25" s="257">
        <v>0.23599999999999999</v>
      </c>
      <c r="E25" s="300">
        <v>-0.21339179999999999</v>
      </c>
      <c r="F25" s="195">
        <v>0.56100000000000005</v>
      </c>
    </row>
    <row r="26" spans="2:6" x14ac:dyDescent="0.25">
      <c r="B26" s="244" t="s">
        <v>171</v>
      </c>
      <c r="C26" s="311">
        <v>-4.3097000000000003E-2</v>
      </c>
      <c r="D26" s="257">
        <v>0.55300000000000005</v>
      </c>
      <c r="E26" s="300">
        <v>-7.8359999999999992E-3</v>
      </c>
      <c r="F26" s="195">
        <v>0.96</v>
      </c>
    </row>
    <row r="27" spans="2:6" ht="13.8" thickBot="1" x14ac:dyDescent="0.3">
      <c r="B27" s="245" t="s">
        <v>173</v>
      </c>
      <c r="C27" s="312">
        <v>-0.10508000000000001</v>
      </c>
      <c r="D27" s="259">
        <v>0.217</v>
      </c>
      <c r="E27" s="301">
        <v>4.4222200000000003E-2</v>
      </c>
      <c r="F27" s="265">
        <v>0.80700000000000005</v>
      </c>
    </row>
    <row r="28" spans="2:6" x14ac:dyDescent="0.25">
      <c r="B28" s="244" t="s">
        <v>176</v>
      </c>
      <c r="C28" s="311">
        <v>6.4056600000000005E-2</v>
      </c>
      <c r="D28" s="257">
        <v>0.46700000000000003</v>
      </c>
      <c r="E28" s="300">
        <v>0.121229</v>
      </c>
      <c r="F28" s="195">
        <v>0.497</v>
      </c>
    </row>
    <row r="29" spans="2:6" x14ac:dyDescent="0.25">
      <c r="B29" s="244" t="s">
        <v>178</v>
      </c>
      <c r="C29" s="311">
        <v>9.1584899999999997E-2</v>
      </c>
      <c r="D29" s="257">
        <v>0.35</v>
      </c>
      <c r="E29" s="300">
        <v>-0.1125574</v>
      </c>
      <c r="F29" s="195">
        <v>0.58099999999999996</v>
      </c>
    </row>
    <row r="30" spans="2:6" x14ac:dyDescent="0.25">
      <c r="B30" s="244" t="s">
        <v>180</v>
      </c>
      <c r="C30" s="311">
        <v>-6.2689700000000001E-2</v>
      </c>
      <c r="D30" s="257">
        <v>0.23899999999999999</v>
      </c>
      <c r="E30" s="300">
        <v>-1.86873E-2</v>
      </c>
      <c r="F30" s="195">
        <v>0.85899999999999999</v>
      </c>
    </row>
    <row r="31" spans="2:6" x14ac:dyDescent="0.25">
      <c r="B31" s="244" t="s">
        <v>182</v>
      </c>
      <c r="C31" s="311">
        <v>-0.1478748</v>
      </c>
      <c r="D31" s="257">
        <v>0</v>
      </c>
      <c r="E31" s="300">
        <v>5.0609099999999997E-2</v>
      </c>
      <c r="F31" s="195">
        <v>0.54300000000000004</v>
      </c>
    </row>
    <row r="32" spans="2:6" ht="13.8" thickBot="1" x14ac:dyDescent="0.3">
      <c r="B32" s="244" t="s">
        <v>184</v>
      </c>
      <c r="C32" s="311">
        <v>3.4592999999999998E-3</v>
      </c>
      <c r="D32" s="257">
        <v>0.97499999999999998</v>
      </c>
      <c r="E32" s="300">
        <v>-8.4199999999999997E-2</v>
      </c>
      <c r="F32" s="195">
        <v>0.747</v>
      </c>
    </row>
    <row r="33" spans="2:6" ht="13.8" thickBot="1" x14ac:dyDescent="0.3">
      <c r="B33" s="253" t="s">
        <v>186</v>
      </c>
      <c r="C33" s="315">
        <v>9.2574199999999995E-2</v>
      </c>
      <c r="D33" s="268">
        <v>0.25700000000000001</v>
      </c>
      <c r="E33" s="316">
        <v>-0.1576785</v>
      </c>
      <c r="F33" s="269">
        <v>0.379</v>
      </c>
    </row>
    <row r="34" spans="2:6" x14ac:dyDescent="0.25">
      <c r="B34" s="244" t="s">
        <v>189</v>
      </c>
      <c r="C34" s="311">
        <v>0.1691435</v>
      </c>
      <c r="D34" s="257">
        <v>5.0000000000000001E-3</v>
      </c>
      <c r="E34" s="300">
        <v>7.4341000000000004E-2</v>
      </c>
      <c r="F34" s="195">
        <v>0.56599999999999995</v>
      </c>
    </row>
    <row r="35" spans="2:6" ht="13.8" thickBot="1" x14ac:dyDescent="0.3">
      <c r="B35" s="245" t="s">
        <v>191</v>
      </c>
      <c r="C35" s="312">
        <v>-0.28265699999999999</v>
      </c>
      <c r="D35" s="259">
        <v>1E-3</v>
      </c>
      <c r="E35" s="301">
        <v>-0.3217199</v>
      </c>
      <c r="F35" s="265">
        <v>7.9000000000000001E-2</v>
      </c>
    </row>
    <row r="36" spans="2:6" x14ac:dyDescent="0.25">
      <c r="B36" s="244" t="s">
        <v>194</v>
      </c>
      <c r="C36" s="311">
        <v>-7.5464500000000004E-2</v>
      </c>
      <c r="D36" s="257">
        <v>0.40699999999999997</v>
      </c>
      <c r="E36" s="300">
        <v>-0.34311360000000002</v>
      </c>
      <c r="F36" s="195">
        <v>8.4000000000000005E-2</v>
      </c>
    </row>
    <row r="37" spans="2:6" x14ac:dyDescent="0.25">
      <c r="B37" s="244" t="s">
        <v>195</v>
      </c>
      <c r="C37" s="311">
        <v>-0.1005812</v>
      </c>
      <c r="D37" s="257">
        <v>0.21299999999999999</v>
      </c>
      <c r="E37" s="300">
        <v>-0.20185990000000001</v>
      </c>
      <c r="F37" s="195">
        <v>0.23300000000000001</v>
      </c>
    </row>
    <row r="38" spans="2:6" ht="13.8" thickBot="1" x14ac:dyDescent="0.3">
      <c r="B38" s="245" t="s">
        <v>196</v>
      </c>
      <c r="C38" s="312">
        <v>0.1664059</v>
      </c>
      <c r="D38" s="259">
        <v>4.8000000000000001E-2</v>
      </c>
      <c r="E38" s="301">
        <v>-6.6751500000000005E-2</v>
      </c>
      <c r="F38" s="265">
        <v>0.70299999999999996</v>
      </c>
    </row>
    <row r="39" spans="2:6" ht="13.8" thickBot="1" x14ac:dyDescent="0.3">
      <c r="B39" s="245" t="s">
        <v>197</v>
      </c>
      <c r="C39" s="312">
        <v>-1.38172E-2</v>
      </c>
      <c r="D39" s="259">
        <v>0.85299999999999998</v>
      </c>
      <c r="E39" s="301">
        <v>1.5628E-3</v>
      </c>
      <c r="F39" s="265">
        <v>0.99199999999999999</v>
      </c>
    </row>
    <row r="40" spans="2:6" x14ac:dyDescent="0.25">
      <c r="B40" s="244" t="s">
        <v>240</v>
      </c>
      <c r="C40" s="311">
        <v>3.9522700000000001E-2</v>
      </c>
      <c r="D40" s="257">
        <v>0.80100000000000005</v>
      </c>
      <c r="E40" s="300">
        <v>0.33672049999999998</v>
      </c>
      <c r="F40" s="195">
        <v>0.30399999999999999</v>
      </c>
    </row>
    <row r="41" spans="2:6" x14ac:dyDescent="0.25">
      <c r="B41" s="244" t="s">
        <v>242</v>
      </c>
      <c r="C41" s="311">
        <v>-2.07561E-2</v>
      </c>
      <c r="D41" s="257">
        <v>0.89900000000000002</v>
      </c>
      <c r="E41" s="300">
        <v>-0.32190419999999997</v>
      </c>
      <c r="F41" s="195">
        <v>0.39500000000000002</v>
      </c>
    </row>
    <row r="42" spans="2:6" x14ac:dyDescent="0.25">
      <c r="B42" s="244" t="s">
        <v>244</v>
      </c>
      <c r="C42" s="311">
        <v>-1.7142299999999999E-2</v>
      </c>
      <c r="D42" s="257">
        <v>0.86699999999999999</v>
      </c>
      <c r="E42" s="300">
        <v>-0.260791</v>
      </c>
      <c r="F42" s="195">
        <v>0.27900000000000003</v>
      </c>
    </row>
    <row r="43" spans="2:6" x14ac:dyDescent="0.25">
      <c r="B43" s="244" t="s">
        <v>246</v>
      </c>
      <c r="C43" s="311">
        <v>-0.13235630000000001</v>
      </c>
      <c r="D43" s="257">
        <v>0.626</v>
      </c>
      <c r="E43" s="300">
        <v>0.63938879999999998</v>
      </c>
      <c r="F43" s="195">
        <v>0.191</v>
      </c>
    </row>
    <row r="44" spans="2:6" x14ac:dyDescent="0.25">
      <c r="B44" s="244" t="s">
        <v>248</v>
      </c>
      <c r="C44" s="311">
        <v>-3.4168799999999999E-2</v>
      </c>
      <c r="D44" s="257">
        <v>0.77600000000000002</v>
      </c>
      <c r="E44" s="300">
        <v>0.27533160000000001</v>
      </c>
      <c r="F44" s="195">
        <v>0.27600000000000002</v>
      </c>
    </row>
    <row r="45" spans="2:6" x14ac:dyDescent="0.25">
      <c r="B45" s="244" t="s">
        <v>250</v>
      </c>
      <c r="C45" s="311">
        <v>0.16365579999999999</v>
      </c>
      <c r="D45" s="257">
        <v>0.29599999999999999</v>
      </c>
      <c r="E45" s="300">
        <v>0.23992849999999999</v>
      </c>
      <c r="F45" s="195">
        <v>0.48199999999999998</v>
      </c>
    </row>
    <row r="46" spans="2:6" x14ac:dyDescent="0.25">
      <c r="B46" s="244" t="s">
        <v>252</v>
      </c>
      <c r="C46" s="311">
        <v>6.9844799999999999E-2</v>
      </c>
      <c r="D46" s="257">
        <v>0.52200000000000002</v>
      </c>
      <c r="E46" s="300">
        <v>0.36527500000000002</v>
      </c>
      <c r="F46" s="195">
        <v>0.10100000000000001</v>
      </c>
    </row>
    <row r="47" spans="2:6" x14ac:dyDescent="0.25">
      <c r="B47" s="244" t="s">
        <v>254</v>
      </c>
      <c r="C47" s="311">
        <v>0.12062440000000001</v>
      </c>
      <c r="D47" s="257">
        <v>0.20799999999999999</v>
      </c>
      <c r="E47" s="300">
        <v>0.38085629999999998</v>
      </c>
      <c r="F47" s="195">
        <v>5.8999999999999997E-2</v>
      </c>
    </row>
    <row r="48" spans="2:6" x14ac:dyDescent="0.25">
      <c r="B48" s="244" t="s">
        <v>256</v>
      </c>
      <c r="C48" s="311">
        <v>8.8847499999999996E-2</v>
      </c>
      <c r="D48" s="257">
        <v>0.69099999999999995</v>
      </c>
      <c r="E48" s="300">
        <v>-0.4771648</v>
      </c>
      <c r="F48" s="195">
        <v>0.39700000000000002</v>
      </c>
    </row>
    <row r="49" spans="2:6" x14ac:dyDescent="0.25">
      <c r="B49" s="244" t="s">
        <v>258</v>
      </c>
      <c r="C49" s="311">
        <v>-0.13216230000000001</v>
      </c>
      <c r="D49" s="257">
        <v>0.26500000000000001</v>
      </c>
      <c r="E49" s="300">
        <v>0.4053717</v>
      </c>
      <c r="F49" s="195">
        <v>0.09</v>
      </c>
    </row>
    <row r="50" spans="2:6" x14ac:dyDescent="0.25">
      <c r="B50" s="244" t="s">
        <v>260</v>
      </c>
      <c r="C50" s="311">
        <v>0.32228709999999999</v>
      </c>
      <c r="D50" s="257">
        <v>4.4999999999999998E-2</v>
      </c>
      <c r="E50" s="300">
        <v>0.16435849999999999</v>
      </c>
      <c r="F50" s="195">
        <v>0.64800000000000002</v>
      </c>
    </row>
    <row r="51" spans="2:6" x14ac:dyDescent="0.25">
      <c r="B51" s="244" t="s">
        <v>262</v>
      </c>
      <c r="C51" s="311">
        <v>0.13539570000000001</v>
      </c>
      <c r="D51" s="257">
        <v>0.52800000000000002</v>
      </c>
      <c r="E51" s="300">
        <v>0.45196940000000002</v>
      </c>
      <c r="F51" s="195">
        <v>0.31</v>
      </c>
    </row>
    <row r="52" spans="2:6" x14ac:dyDescent="0.25">
      <c r="B52" s="244" t="s">
        <v>264</v>
      </c>
      <c r="C52" s="311">
        <v>0.35565400000000003</v>
      </c>
      <c r="D52" s="257">
        <v>1.2999999999999999E-2</v>
      </c>
      <c r="E52" s="300">
        <v>0.1276989</v>
      </c>
      <c r="F52" s="195">
        <v>0.69099999999999995</v>
      </c>
    </row>
    <row r="53" spans="2:6" x14ac:dyDescent="0.25">
      <c r="B53" s="244" t="s">
        <v>266</v>
      </c>
      <c r="C53" s="311">
        <v>0.22334300000000001</v>
      </c>
      <c r="D53" s="257">
        <v>0.17499999999999999</v>
      </c>
      <c r="E53" s="300">
        <v>5.6440200000000003E-2</v>
      </c>
      <c r="F53" s="195">
        <v>0.88300000000000001</v>
      </c>
    </row>
    <row r="54" spans="2:6" ht="13.8" thickBot="1" x14ac:dyDescent="0.3">
      <c r="B54" s="245" t="s">
        <v>268</v>
      </c>
      <c r="C54" s="312">
        <v>0.44459340000000003</v>
      </c>
      <c r="D54" s="259">
        <v>1.4E-2</v>
      </c>
      <c r="E54" s="301">
        <v>9.7387399999999999E-2</v>
      </c>
      <c r="F54" s="265">
        <v>0.81100000000000005</v>
      </c>
    </row>
    <row r="55" spans="2:6" x14ac:dyDescent="0.25">
      <c r="B55" s="244" t="s">
        <v>271</v>
      </c>
      <c r="C55" s="311">
        <v>-0.27114850000000001</v>
      </c>
      <c r="D55" s="257">
        <v>0.441</v>
      </c>
      <c r="E55" s="300">
        <v>0.23606640000000001</v>
      </c>
      <c r="F55" s="195">
        <v>0.751</v>
      </c>
    </row>
    <row r="56" spans="2:6" x14ac:dyDescent="0.25">
      <c r="B56" s="244" t="s">
        <v>273</v>
      </c>
      <c r="C56" s="311">
        <v>1.3055199999999999E-2</v>
      </c>
      <c r="D56" s="257">
        <v>0.95599999999999996</v>
      </c>
      <c r="E56" s="300">
        <v>-0.38824809999999998</v>
      </c>
      <c r="F56" s="195">
        <v>0.499</v>
      </c>
    </row>
    <row r="57" spans="2:6" x14ac:dyDescent="0.25">
      <c r="B57" s="244" t="s">
        <v>275</v>
      </c>
      <c r="C57" s="311">
        <v>0.1226961</v>
      </c>
      <c r="D57" s="257">
        <v>0.29199999999999998</v>
      </c>
      <c r="E57" s="300">
        <v>-8.4073499999999995E-2</v>
      </c>
      <c r="F57" s="195">
        <v>0.74399999999999999</v>
      </c>
    </row>
    <row r="58" spans="2:6" x14ac:dyDescent="0.25">
      <c r="B58" s="244" t="s">
        <v>277</v>
      </c>
      <c r="C58" s="311">
        <v>-1.0168699999999999E-2</v>
      </c>
      <c r="D58" s="257">
        <v>0.92800000000000005</v>
      </c>
      <c r="E58" s="300">
        <v>0.17439070000000001</v>
      </c>
      <c r="F58" s="195">
        <v>0.46800000000000003</v>
      </c>
    </row>
    <row r="59" spans="2:6" x14ac:dyDescent="0.25">
      <c r="B59" s="244" t="s">
        <v>279</v>
      </c>
      <c r="C59" s="311">
        <v>0.2075273</v>
      </c>
      <c r="D59" s="257">
        <v>9.5000000000000001E-2</v>
      </c>
      <c r="E59" s="300">
        <v>0.27792529999999999</v>
      </c>
      <c r="F59" s="195">
        <v>0.3</v>
      </c>
    </row>
    <row r="60" spans="2:6" x14ac:dyDescent="0.25">
      <c r="B60" s="244" t="s">
        <v>281</v>
      </c>
      <c r="C60" s="311">
        <v>0.40104800000000002</v>
      </c>
      <c r="D60" s="257">
        <v>4.2999999999999997E-2</v>
      </c>
      <c r="E60" s="300">
        <v>0.24326130000000001</v>
      </c>
      <c r="F60" s="195">
        <v>0.55200000000000005</v>
      </c>
    </row>
    <row r="61" spans="2:6" x14ac:dyDescent="0.25">
      <c r="B61" s="244" t="s">
        <v>283</v>
      </c>
      <c r="C61" s="311">
        <v>0.16136919999999999</v>
      </c>
      <c r="D61" s="257">
        <v>0.12</v>
      </c>
      <c r="E61" s="300">
        <v>7.7315200000000001E-2</v>
      </c>
      <c r="F61" s="195">
        <v>0.73</v>
      </c>
    </row>
    <row r="62" spans="2:6" x14ac:dyDescent="0.25">
      <c r="B62" s="244" t="s">
        <v>285</v>
      </c>
      <c r="C62" s="311">
        <v>0.13503950000000001</v>
      </c>
      <c r="D62" s="257">
        <v>0.127</v>
      </c>
      <c r="E62" s="300">
        <v>1.3249199999999999E-2</v>
      </c>
      <c r="F62" s="195">
        <v>0.94499999999999995</v>
      </c>
    </row>
    <row r="63" spans="2:6" ht="13.8" thickBot="1" x14ac:dyDescent="0.3">
      <c r="B63" s="245" t="s">
        <v>287</v>
      </c>
      <c r="C63" s="312">
        <v>0.33240310000000001</v>
      </c>
      <c r="D63" s="259">
        <v>6.0000000000000001E-3</v>
      </c>
      <c r="E63" s="301">
        <v>1.54859E-2</v>
      </c>
      <c r="F63" s="265">
        <v>0.95399999999999996</v>
      </c>
    </row>
    <row r="64" spans="2:6" ht="13.8" thickBot="1" x14ac:dyDescent="0.3">
      <c r="B64" s="245" t="s">
        <v>297</v>
      </c>
      <c r="C64" s="312">
        <v>1.455657</v>
      </c>
      <c r="D64" s="259">
        <v>0</v>
      </c>
      <c r="E64" s="301">
        <v>-1.511665</v>
      </c>
      <c r="F64" s="265">
        <v>0</v>
      </c>
    </row>
    <row r="65" spans="2:6" x14ac:dyDescent="0.25">
      <c r="B65" s="249" t="s">
        <v>0</v>
      </c>
      <c r="C65" s="475">
        <v>7928</v>
      </c>
      <c r="D65" s="476"/>
      <c r="E65" s="475">
        <v>1876</v>
      </c>
      <c r="F65" s="478"/>
    </row>
    <row r="66" spans="2:6" x14ac:dyDescent="0.25">
      <c r="B66" s="249" t="s">
        <v>298</v>
      </c>
      <c r="C66" s="502">
        <v>-4139.5971</v>
      </c>
      <c r="D66" s="506"/>
      <c r="E66" s="516">
        <v>-926.49561000000006</v>
      </c>
      <c r="F66" s="517"/>
    </row>
    <row r="67" spans="2:6" ht="16.2" thickBot="1" x14ac:dyDescent="0.3">
      <c r="B67" s="243" t="s">
        <v>380</v>
      </c>
      <c r="C67" s="472">
        <v>4.5699999999999998E-2</v>
      </c>
      <c r="D67" s="473"/>
      <c r="E67" s="472">
        <v>3.1099999999999999E-2</v>
      </c>
      <c r="F67" s="474"/>
    </row>
    <row r="68" spans="2:6" ht="13.8" thickTop="1" x14ac:dyDescent="0.25"/>
  </sheetData>
  <mergeCells count="10">
    <mergeCell ref="C66:D66"/>
    <mergeCell ref="E66:F66"/>
    <mergeCell ref="C67:D67"/>
    <mergeCell ref="E67:F67"/>
    <mergeCell ref="B9:B10"/>
    <mergeCell ref="E9:F10"/>
    <mergeCell ref="C10:D10"/>
    <mergeCell ref="C65:D65"/>
    <mergeCell ref="E65:F65"/>
    <mergeCell ref="C9:D9"/>
  </mergeCells>
  <hyperlinks>
    <hyperlink ref="B2" location="Inhalt!A1" display="zurück zum Inhalt" xr:uid="{00000000-0004-0000-1500-000000000000}"/>
  </hyperlinks>
  <pageMargins left="0.7" right="0.7" top="0.78740157499999996" bottom="0.78740157499999996"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F50"/>
  <sheetViews>
    <sheetView showGridLines="0" zoomScaleNormal="100" workbookViewId="0">
      <selection activeCell="B2" sqref="B2"/>
    </sheetView>
  </sheetViews>
  <sheetFormatPr baseColWidth="10" defaultRowHeight="13.2" x14ac:dyDescent="0.25"/>
  <cols>
    <col min="2" max="2" width="38.6640625" customWidth="1"/>
    <col min="3" max="3" width="62.33203125" customWidth="1"/>
    <col min="4" max="4" width="20.5546875" style="15" customWidth="1"/>
    <col min="5" max="5" width="18.44140625" style="15" customWidth="1"/>
    <col min="6" max="6" width="29.33203125" style="15" customWidth="1"/>
  </cols>
  <sheetData>
    <row r="2" spans="2:6" x14ac:dyDescent="0.25">
      <c r="B2" s="24" t="s">
        <v>122</v>
      </c>
    </row>
    <row r="6" spans="2:6" ht="17.399999999999999" x14ac:dyDescent="0.3">
      <c r="B6" s="45"/>
      <c r="C6" s="45"/>
      <c r="D6" s="168"/>
      <c r="E6" s="168"/>
    </row>
    <row r="7" spans="2:6" ht="17.399999999999999" x14ac:dyDescent="0.3">
      <c r="B7" s="357" t="s">
        <v>975</v>
      </c>
      <c r="C7" s="45"/>
      <c r="D7" s="168"/>
      <c r="E7" s="168"/>
    </row>
    <row r="8" spans="2:6" ht="13.8" thickBot="1" x14ac:dyDescent="0.3"/>
    <row r="9" spans="2:6" ht="27.6" thickTop="1" thickBot="1" x14ac:dyDescent="0.3">
      <c r="B9" s="270" t="s">
        <v>385</v>
      </c>
      <c r="C9" s="270" t="s">
        <v>1049</v>
      </c>
      <c r="D9" s="271" t="s">
        <v>386</v>
      </c>
      <c r="E9" s="271" t="s">
        <v>387</v>
      </c>
      <c r="F9" s="272" t="s">
        <v>388</v>
      </c>
    </row>
    <row r="10" spans="2:6" ht="13.5" customHeight="1" thickTop="1" x14ac:dyDescent="0.25">
      <c r="B10" s="524" t="s">
        <v>389</v>
      </c>
      <c r="C10" s="273" t="s">
        <v>390</v>
      </c>
      <c r="D10" s="48">
        <v>101</v>
      </c>
      <c r="E10" s="317">
        <v>103211</v>
      </c>
      <c r="F10" s="47">
        <v>103211</v>
      </c>
    </row>
    <row r="11" spans="2:6" x14ac:dyDescent="0.25">
      <c r="B11" s="525"/>
      <c r="C11" s="273" t="s">
        <v>391</v>
      </c>
      <c r="D11" s="48">
        <v>70</v>
      </c>
      <c r="E11" s="317">
        <v>101136</v>
      </c>
      <c r="F11" s="47">
        <v>101136</v>
      </c>
    </row>
    <row r="12" spans="2:6" x14ac:dyDescent="0.25">
      <c r="B12" s="525"/>
      <c r="C12" s="273" t="s">
        <v>392</v>
      </c>
      <c r="D12" s="48">
        <v>260</v>
      </c>
      <c r="E12" s="317">
        <v>281673</v>
      </c>
      <c r="F12" s="47">
        <v>281673</v>
      </c>
    </row>
    <row r="13" spans="2:6" x14ac:dyDescent="0.25">
      <c r="B13" s="525"/>
      <c r="C13" s="273" t="s">
        <v>393</v>
      </c>
      <c r="D13" s="48">
        <v>32</v>
      </c>
      <c r="E13" s="317">
        <v>49647</v>
      </c>
      <c r="F13" s="47">
        <v>49647</v>
      </c>
    </row>
    <row r="14" spans="2:6" x14ac:dyDescent="0.25">
      <c r="B14" s="525"/>
      <c r="C14" s="273" t="s">
        <v>394</v>
      </c>
      <c r="D14" s="48">
        <v>650</v>
      </c>
      <c r="E14" s="317">
        <v>803362</v>
      </c>
      <c r="F14" s="47">
        <v>803362</v>
      </c>
    </row>
    <row r="15" spans="2:6" x14ac:dyDescent="0.25">
      <c r="B15" s="525"/>
      <c r="C15" s="273" t="s">
        <v>395</v>
      </c>
      <c r="D15" s="48">
        <v>188</v>
      </c>
      <c r="E15" s="317">
        <v>206557</v>
      </c>
      <c r="F15" s="47">
        <v>206557</v>
      </c>
    </row>
    <row r="16" spans="2:6" x14ac:dyDescent="0.25">
      <c r="B16" s="525"/>
      <c r="C16" s="273" t="s">
        <v>396</v>
      </c>
      <c r="D16" s="48">
        <v>114</v>
      </c>
      <c r="E16" s="317">
        <v>114883</v>
      </c>
      <c r="F16" s="47">
        <v>114883</v>
      </c>
    </row>
    <row r="17" spans="2:6" x14ac:dyDescent="0.25">
      <c r="B17" s="525"/>
      <c r="C17" s="273" t="s">
        <v>397</v>
      </c>
      <c r="D17" s="48">
        <v>278</v>
      </c>
      <c r="E17" s="317">
        <v>253263</v>
      </c>
      <c r="F17" s="47">
        <v>253263</v>
      </c>
    </row>
    <row r="18" spans="2:6" x14ac:dyDescent="0.25">
      <c r="B18" s="525"/>
      <c r="C18" s="273" t="s">
        <v>398</v>
      </c>
      <c r="D18" s="48">
        <v>278</v>
      </c>
      <c r="E18" s="317">
        <v>240815</v>
      </c>
      <c r="F18" s="47">
        <v>240815</v>
      </c>
    </row>
    <row r="19" spans="2:6" x14ac:dyDescent="0.25">
      <c r="B19" s="525"/>
      <c r="C19" s="273" t="s">
        <v>399</v>
      </c>
      <c r="D19" s="48">
        <v>47</v>
      </c>
      <c r="E19" s="317">
        <v>42250</v>
      </c>
      <c r="F19" s="47">
        <v>42250</v>
      </c>
    </row>
    <row r="20" spans="2:6" x14ac:dyDescent="0.25">
      <c r="B20" s="525"/>
      <c r="C20" s="273" t="s">
        <v>400</v>
      </c>
      <c r="D20" s="48">
        <v>147</v>
      </c>
      <c r="E20" s="317">
        <v>240360</v>
      </c>
      <c r="F20" s="47">
        <v>240360</v>
      </c>
    </row>
    <row r="21" spans="2:6" x14ac:dyDescent="0.25">
      <c r="B21" s="525"/>
      <c r="C21" s="273" t="s">
        <v>401</v>
      </c>
      <c r="D21" s="48">
        <v>81</v>
      </c>
      <c r="E21" s="317">
        <v>88387</v>
      </c>
      <c r="F21" s="47">
        <v>88387</v>
      </c>
    </row>
    <row r="22" spans="2:6" x14ac:dyDescent="0.25">
      <c r="B22" s="525"/>
      <c r="C22" s="273" t="s">
        <v>402</v>
      </c>
      <c r="D22" s="48">
        <v>44</v>
      </c>
      <c r="E22" s="317">
        <v>66225</v>
      </c>
      <c r="F22" s="47">
        <v>66225</v>
      </c>
    </row>
    <row r="23" spans="2:6" x14ac:dyDescent="0.25">
      <c r="B23" s="525"/>
      <c r="C23" s="273" t="s">
        <v>403</v>
      </c>
      <c r="D23" s="48">
        <v>89</v>
      </c>
      <c r="E23" s="317">
        <v>146746</v>
      </c>
      <c r="F23" s="47">
        <v>146746</v>
      </c>
    </row>
    <row r="24" spans="2:6" x14ac:dyDescent="0.25">
      <c r="B24" s="525"/>
      <c r="C24" s="273" t="s">
        <v>404</v>
      </c>
      <c r="D24" s="48">
        <v>61</v>
      </c>
      <c r="E24" s="317">
        <v>101337</v>
      </c>
      <c r="F24" s="47">
        <v>101337</v>
      </c>
    </row>
    <row r="25" spans="2:6" ht="13.8" thickBot="1" x14ac:dyDescent="0.3">
      <c r="B25" s="526"/>
      <c r="C25" s="275" t="s">
        <v>405</v>
      </c>
      <c r="D25" s="306">
        <v>70</v>
      </c>
      <c r="E25" s="318">
        <v>68146</v>
      </c>
      <c r="F25" s="319">
        <v>68146</v>
      </c>
    </row>
    <row r="26" spans="2:6" ht="12.75" customHeight="1" x14ac:dyDescent="0.25">
      <c r="B26" s="527" t="s">
        <v>406</v>
      </c>
      <c r="C26" s="273" t="s">
        <v>407</v>
      </c>
      <c r="D26" s="47">
        <v>861</v>
      </c>
      <c r="E26" s="317">
        <v>1177043</v>
      </c>
      <c r="F26" s="47">
        <v>1177043</v>
      </c>
    </row>
    <row r="27" spans="2:6" x14ac:dyDescent="0.25">
      <c r="B27" s="525"/>
      <c r="C27" s="273" t="s">
        <v>408</v>
      </c>
      <c r="D27" s="48">
        <v>440</v>
      </c>
      <c r="E27" s="317">
        <v>412661</v>
      </c>
      <c r="F27" s="47">
        <v>412661</v>
      </c>
    </row>
    <row r="28" spans="2:6" x14ac:dyDescent="0.25">
      <c r="B28" s="525"/>
      <c r="C28" s="273" t="s">
        <v>409</v>
      </c>
      <c r="D28" s="48">
        <v>310</v>
      </c>
      <c r="E28" s="317">
        <v>262074</v>
      </c>
      <c r="F28" s="47">
        <v>262074</v>
      </c>
    </row>
    <row r="29" spans="2:6" x14ac:dyDescent="0.25">
      <c r="B29" s="525"/>
      <c r="C29" s="273" t="s">
        <v>829</v>
      </c>
      <c r="D29" s="48">
        <v>191</v>
      </c>
      <c r="E29" s="317">
        <v>174425</v>
      </c>
      <c r="F29" s="47">
        <v>115577.3</v>
      </c>
    </row>
    <row r="30" spans="2:6" x14ac:dyDescent="0.25">
      <c r="B30" s="525"/>
      <c r="C30" s="273" t="s">
        <v>830</v>
      </c>
      <c r="D30" s="48">
        <v>216</v>
      </c>
      <c r="E30" s="317">
        <v>170594</v>
      </c>
      <c r="F30" s="47">
        <v>229441.7</v>
      </c>
    </row>
    <row r="31" spans="2:6" x14ac:dyDescent="0.25">
      <c r="B31" s="525"/>
      <c r="C31" s="273" t="s">
        <v>411</v>
      </c>
      <c r="D31" s="48">
        <v>269</v>
      </c>
      <c r="E31" s="317">
        <v>425044</v>
      </c>
      <c r="F31" s="47">
        <v>425044</v>
      </c>
    </row>
    <row r="32" spans="2:6" x14ac:dyDescent="0.25">
      <c r="B32" s="525"/>
      <c r="C32" s="273" t="s">
        <v>412</v>
      </c>
      <c r="D32" s="48">
        <v>97</v>
      </c>
      <c r="E32" s="317">
        <v>126872</v>
      </c>
      <c r="F32" s="47">
        <v>126872</v>
      </c>
    </row>
    <row r="33" spans="2:6" x14ac:dyDescent="0.25">
      <c r="B33" s="525"/>
      <c r="C33" s="273" t="s">
        <v>413</v>
      </c>
      <c r="D33" s="48">
        <v>61</v>
      </c>
      <c r="E33" s="317">
        <v>72127</v>
      </c>
      <c r="F33" s="47">
        <v>47211.09</v>
      </c>
    </row>
    <row r="34" spans="2:6" x14ac:dyDescent="0.25">
      <c r="B34" s="525"/>
      <c r="C34" s="273" t="s">
        <v>831</v>
      </c>
      <c r="D34" s="48">
        <v>36</v>
      </c>
      <c r="E34" s="317">
        <v>45034</v>
      </c>
      <c r="F34" s="47">
        <v>53129.24</v>
      </c>
    </row>
    <row r="35" spans="2:6" ht="13.8" thickBot="1" x14ac:dyDescent="0.3">
      <c r="B35" s="526"/>
      <c r="C35" s="275" t="s">
        <v>832</v>
      </c>
      <c r="D35" s="306">
        <v>29</v>
      </c>
      <c r="E35" s="318">
        <v>42124</v>
      </c>
      <c r="F35" s="319">
        <v>58944.67</v>
      </c>
    </row>
    <row r="36" spans="2:6" ht="12.75" customHeight="1" x14ac:dyDescent="0.25">
      <c r="B36" s="527" t="s">
        <v>415</v>
      </c>
      <c r="C36" s="276" t="s">
        <v>416</v>
      </c>
      <c r="D36" s="320">
        <v>1337</v>
      </c>
      <c r="E36" s="320">
        <v>1406437</v>
      </c>
      <c r="F36" s="376">
        <v>1406437</v>
      </c>
    </row>
    <row r="37" spans="2:6" x14ac:dyDescent="0.25">
      <c r="B37" s="525"/>
      <c r="C37" s="276" t="s">
        <v>417</v>
      </c>
      <c r="D37" s="317">
        <v>368</v>
      </c>
      <c r="E37" s="317">
        <v>350854</v>
      </c>
      <c r="F37" s="321">
        <v>350854</v>
      </c>
    </row>
    <row r="38" spans="2:6" x14ac:dyDescent="0.25">
      <c r="B38" s="525"/>
      <c r="C38" s="276" t="s">
        <v>418</v>
      </c>
      <c r="D38" s="322">
        <v>201</v>
      </c>
      <c r="E38" s="317">
        <v>248863</v>
      </c>
      <c r="F38" s="321">
        <v>248863</v>
      </c>
    </row>
    <row r="39" spans="2:6" x14ac:dyDescent="0.25">
      <c r="B39" s="525"/>
      <c r="C39" s="276" t="s">
        <v>419</v>
      </c>
      <c r="D39" s="322">
        <v>63</v>
      </c>
      <c r="E39" s="317">
        <v>118609</v>
      </c>
      <c r="F39" s="321">
        <v>111184.1</v>
      </c>
    </row>
    <row r="40" spans="2:6" x14ac:dyDescent="0.25">
      <c r="B40" s="525"/>
      <c r="C40" s="276" t="s">
        <v>420</v>
      </c>
      <c r="D40" s="322">
        <v>49</v>
      </c>
      <c r="E40" s="317">
        <v>72034</v>
      </c>
      <c r="F40" s="321">
        <v>79458.850000000006</v>
      </c>
    </row>
    <row r="41" spans="2:6" x14ac:dyDescent="0.25">
      <c r="B41" s="525"/>
      <c r="C41" s="276" t="s">
        <v>421</v>
      </c>
      <c r="D41" s="322">
        <v>369</v>
      </c>
      <c r="E41" s="317">
        <v>492655</v>
      </c>
      <c r="F41" s="321">
        <v>492655</v>
      </c>
    </row>
    <row r="42" spans="2:6" x14ac:dyDescent="0.25">
      <c r="B42" s="525"/>
      <c r="C42" s="276" t="s">
        <v>422</v>
      </c>
      <c r="D42" s="322">
        <v>69</v>
      </c>
      <c r="E42" s="317">
        <v>102676</v>
      </c>
      <c r="F42" s="321">
        <v>102676</v>
      </c>
    </row>
    <row r="43" spans="2:6" x14ac:dyDescent="0.25">
      <c r="B43" s="525"/>
      <c r="C43" s="276" t="s">
        <v>423</v>
      </c>
      <c r="D43" s="322">
        <v>33</v>
      </c>
      <c r="E43" s="317">
        <v>66923</v>
      </c>
      <c r="F43" s="321">
        <v>66923</v>
      </c>
    </row>
    <row r="44" spans="2:6" x14ac:dyDescent="0.25">
      <c r="B44" s="525"/>
      <c r="C44" s="276" t="s">
        <v>424</v>
      </c>
      <c r="D44" s="322">
        <v>10</v>
      </c>
      <c r="E44" s="317">
        <v>30160</v>
      </c>
      <c r="F44" s="321">
        <v>22699.97</v>
      </c>
    </row>
    <row r="45" spans="2:6" ht="13.8" thickBot="1" x14ac:dyDescent="0.3">
      <c r="B45" s="528"/>
      <c r="C45" s="198" t="s">
        <v>425</v>
      </c>
      <c r="D45" s="323">
        <v>11</v>
      </c>
      <c r="E45" s="318">
        <v>18787</v>
      </c>
      <c r="F45" s="324">
        <v>26247.03</v>
      </c>
    </row>
    <row r="46" spans="2:6" ht="12.75" customHeight="1" x14ac:dyDescent="0.25">
      <c r="B46" s="529" t="s">
        <v>426</v>
      </c>
      <c r="C46" s="278" t="s">
        <v>427</v>
      </c>
      <c r="D46" s="325">
        <v>383</v>
      </c>
      <c r="E46" s="320">
        <v>429102</v>
      </c>
      <c r="F46" s="321">
        <v>429102</v>
      </c>
    </row>
    <row r="47" spans="2:6" x14ac:dyDescent="0.25">
      <c r="B47" s="525"/>
      <c r="C47" s="278" t="s">
        <v>428</v>
      </c>
      <c r="D47" s="322">
        <v>1635</v>
      </c>
      <c r="E47" s="317">
        <v>1767695</v>
      </c>
      <c r="F47" s="321">
        <v>1767695</v>
      </c>
    </row>
    <row r="48" spans="2:6" x14ac:dyDescent="0.25">
      <c r="B48" s="525"/>
      <c r="C48" s="278" t="s">
        <v>429</v>
      </c>
      <c r="D48" s="322">
        <v>92</v>
      </c>
      <c r="E48" s="317">
        <v>126858</v>
      </c>
      <c r="F48" s="321">
        <v>126858</v>
      </c>
    </row>
    <row r="49" spans="2:6" ht="13.8" thickBot="1" x14ac:dyDescent="0.3">
      <c r="B49" s="530"/>
      <c r="C49" s="280" t="s">
        <v>430</v>
      </c>
      <c r="D49" s="375">
        <v>400</v>
      </c>
      <c r="E49" s="326">
        <v>584343</v>
      </c>
      <c r="F49" s="326">
        <v>584343</v>
      </c>
    </row>
    <row r="50" spans="2:6" ht="13.8" thickTop="1" x14ac:dyDescent="0.25"/>
  </sheetData>
  <mergeCells count="4">
    <mergeCell ref="B10:B25"/>
    <mergeCell ref="B26:B35"/>
    <mergeCell ref="B36:B45"/>
    <mergeCell ref="B46:B49"/>
  </mergeCells>
  <hyperlinks>
    <hyperlink ref="B2" location="Inhalt!A1" display="zurück zum Inhalt " xr:uid="{00000000-0004-0000-1600-000000000000}"/>
  </hyperlinks>
  <pageMargins left="0.7" right="0.7" top="0.78740157499999996" bottom="0.78740157499999996"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C24"/>
  <sheetViews>
    <sheetView showGridLines="0" workbookViewId="0">
      <selection activeCell="B2" sqref="B2"/>
    </sheetView>
  </sheetViews>
  <sheetFormatPr baseColWidth="10" defaultRowHeight="13.2" x14ac:dyDescent="0.25"/>
  <cols>
    <col min="2" max="2" width="27.33203125" customWidth="1"/>
    <col min="3" max="3" width="27.109375" customWidth="1"/>
  </cols>
  <sheetData>
    <row r="2" spans="2:3" x14ac:dyDescent="0.25">
      <c r="B2" s="24" t="s">
        <v>122</v>
      </c>
    </row>
    <row r="7" spans="2:3" ht="17.399999999999999" x14ac:dyDescent="0.3">
      <c r="B7" s="32" t="s">
        <v>976</v>
      </c>
    </row>
    <row r="8" spans="2:3" ht="13.8" thickBot="1" x14ac:dyDescent="0.3"/>
    <row r="9" spans="2:3" ht="14.4" thickTop="1" thickBot="1" x14ac:dyDescent="0.3">
      <c r="B9" s="281" t="s">
        <v>431</v>
      </c>
      <c r="C9" s="282">
        <v>28.820409999999999</v>
      </c>
    </row>
    <row r="10" spans="2:3" ht="13.8" thickBot="1" x14ac:dyDescent="0.3">
      <c r="B10" s="283" t="s">
        <v>432</v>
      </c>
      <c r="C10" s="284">
        <v>74.841200000000001</v>
      </c>
    </row>
    <row r="11" spans="2:3" ht="13.8" thickBot="1" x14ac:dyDescent="0.3">
      <c r="B11" s="283" t="s">
        <v>433</v>
      </c>
      <c r="C11" s="284">
        <v>139.19159999999999</v>
      </c>
    </row>
    <row r="12" spans="2:3" ht="13.8" thickBot="1" x14ac:dyDescent="0.3">
      <c r="B12" s="283" t="s">
        <v>434</v>
      </c>
      <c r="C12" s="284">
        <v>270.86930000000001</v>
      </c>
    </row>
    <row r="13" spans="2:3" ht="13.8" thickBot="1" x14ac:dyDescent="0.3">
      <c r="B13" s="283" t="s">
        <v>435</v>
      </c>
      <c r="C13" s="284">
        <v>440.61259999999999</v>
      </c>
    </row>
    <row r="14" spans="2:3" ht="13.8" thickBot="1" x14ac:dyDescent="0.3">
      <c r="B14" s="283" t="s">
        <v>436</v>
      </c>
      <c r="C14" s="284">
        <v>1038.288</v>
      </c>
    </row>
    <row r="15" spans="2:3" ht="13.8" thickBot="1" x14ac:dyDescent="0.3">
      <c r="B15" s="283" t="s">
        <v>437</v>
      </c>
      <c r="C15" s="284">
        <v>4398.2060000000001</v>
      </c>
    </row>
    <row r="16" spans="2:3" ht="13.8" thickBot="1" x14ac:dyDescent="0.3">
      <c r="B16" s="283" t="s">
        <v>438</v>
      </c>
      <c r="C16" s="284">
        <v>5586.1819999999998</v>
      </c>
    </row>
    <row r="17" spans="2:3" ht="13.8" thickBot="1" x14ac:dyDescent="0.3">
      <c r="B17" s="283" t="s">
        <v>439</v>
      </c>
      <c r="C17" s="284">
        <v>6593.2780000000002</v>
      </c>
    </row>
    <row r="18" spans="2:3" ht="13.8" thickBot="1" x14ac:dyDescent="0.3">
      <c r="B18" s="283" t="s">
        <v>440</v>
      </c>
      <c r="C18" s="284">
        <v>1158.5650000000001</v>
      </c>
    </row>
    <row r="19" spans="2:3" ht="13.8" thickBot="1" x14ac:dyDescent="0.3">
      <c r="B19" s="283" t="s">
        <v>441</v>
      </c>
      <c r="C19" s="398">
        <v>1689.41</v>
      </c>
    </row>
    <row r="20" spans="2:3" ht="13.8" thickBot="1" x14ac:dyDescent="0.3">
      <c r="B20" s="283" t="s">
        <v>442</v>
      </c>
      <c r="C20" s="284">
        <v>28.820409999999999</v>
      </c>
    </row>
    <row r="21" spans="2:3" ht="13.8" thickBot="1" x14ac:dyDescent="0.3">
      <c r="B21" s="283" t="s">
        <v>443</v>
      </c>
      <c r="C21" s="284">
        <v>9331.2019999999993</v>
      </c>
    </row>
    <row r="22" spans="2:3" ht="13.8" thickBot="1" x14ac:dyDescent="0.3">
      <c r="B22" s="283" t="s">
        <v>444</v>
      </c>
      <c r="C22" s="285">
        <v>2508</v>
      </c>
    </row>
    <row r="23" spans="2:3" ht="13.8" thickBot="1" x14ac:dyDescent="0.3">
      <c r="B23" s="420" t="s">
        <v>445</v>
      </c>
      <c r="C23" s="286">
        <v>0.32029835000000001</v>
      </c>
    </row>
    <row r="24" spans="2:3" ht="13.8" thickTop="1" x14ac:dyDescent="0.25"/>
  </sheetData>
  <hyperlinks>
    <hyperlink ref="B2" location="Inhalt!A1" display="zurück zum Inhalt " xr:uid="{00000000-0004-0000-1700-000000000000}"/>
  </hyperlinks>
  <pageMargins left="0.7" right="0.7" top="0.78740157499999996" bottom="0.78740157499999996"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F62"/>
  <sheetViews>
    <sheetView showGridLines="0" zoomScaleNormal="100" workbookViewId="0">
      <selection activeCell="B2" sqref="B2"/>
    </sheetView>
  </sheetViews>
  <sheetFormatPr baseColWidth="10" defaultRowHeight="13.2" x14ac:dyDescent="0.25"/>
  <cols>
    <col min="2" max="2" width="58.109375" customWidth="1"/>
    <col min="3" max="3" width="45.5546875" style="197" customWidth="1"/>
    <col min="4" max="4" width="16.6640625" style="15" customWidth="1"/>
    <col min="5" max="5" width="15.5546875" style="15" customWidth="1"/>
    <col min="6" max="6" width="21.88671875" style="15" customWidth="1"/>
  </cols>
  <sheetData>
    <row r="1" spans="2:6" ht="13.5" customHeight="1" x14ac:dyDescent="0.25"/>
    <row r="2" spans="2:6" ht="13.5" customHeight="1" x14ac:dyDescent="0.25">
      <c r="B2" s="24" t="s">
        <v>122</v>
      </c>
    </row>
    <row r="3" spans="2:6" ht="13.5" customHeight="1" x14ac:dyDescent="0.25"/>
    <row r="4" spans="2:6" ht="13.5" customHeight="1" x14ac:dyDescent="0.25"/>
    <row r="5" spans="2:6" ht="13.5" customHeight="1" x14ac:dyDescent="0.25"/>
    <row r="6" spans="2:6" ht="13.5" customHeight="1" x14ac:dyDescent="0.25"/>
    <row r="7" spans="2:6" ht="17.399999999999999" x14ac:dyDescent="0.3">
      <c r="B7" s="32" t="s">
        <v>977</v>
      </c>
      <c r="C7" s="333"/>
      <c r="D7" s="168"/>
      <c r="E7" s="168"/>
    </row>
    <row r="8" spans="2:6" ht="13.8" thickBot="1" x14ac:dyDescent="0.3"/>
    <row r="9" spans="2:6" ht="27.6" thickTop="1" thickBot="1" x14ac:dyDescent="0.3">
      <c r="B9" s="337" t="s">
        <v>385</v>
      </c>
      <c r="C9" s="421" t="s">
        <v>1050</v>
      </c>
      <c r="D9" s="341" t="s">
        <v>386</v>
      </c>
      <c r="E9" s="341" t="s">
        <v>446</v>
      </c>
      <c r="F9" s="342" t="s">
        <v>388</v>
      </c>
    </row>
    <row r="10" spans="2:6" ht="13.5" customHeight="1" thickTop="1" x14ac:dyDescent="0.25">
      <c r="B10" s="525" t="s">
        <v>447</v>
      </c>
      <c r="C10" s="334" t="s">
        <v>448</v>
      </c>
      <c r="D10" s="402">
        <v>42</v>
      </c>
      <c r="E10" s="262">
        <v>497000</v>
      </c>
      <c r="F10" s="321">
        <v>497000</v>
      </c>
    </row>
    <row r="11" spans="2:6" x14ac:dyDescent="0.25">
      <c r="B11" s="525"/>
      <c r="C11" s="334" t="s">
        <v>449</v>
      </c>
      <c r="D11" s="300">
        <v>77</v>
      </c>
      <c r="E11" s="262">
        <v>947000</v>
      </c>
      <c r="F11" s="321">
        <v>947000</v>
      </c>
    </row>
    <row r="12" spans="2:6" x14ac:dyDescent="0.25">
      <c r="B12" s="525"/>
      <c r="C12" s="334" t="s">
        <v>450</v>
      </c>
      <c r="D12" s="300">
        <v>67</v>
      </c>
      <c r="E12" s="262">
        <v>1008000</v>
      </c>
      <c r="F12" s="321">
        <v>1008000</v>
      </c>
    </row>
    <row r="13" spans="2:6" x14ac:dyDescent="0.25">
      <c r="B13" s="525"/>
      <c r="C13" s="334" t="s">
        <v>451</v>
      </c>
      <c r="D13" s="300">
        <v>68</v>
      </c>
      <c r="E13" s="262">
        <v>1456000</v>
      </c>
      <c r="F13" s="321">
        <v>1456000</v>
      </c>
    </row>
    <row r="14" spans="2:6" x14ac:dyDescent="0.25">
      <c r="B14" s="525"/>
      <c r="C14" s="334" t="s">
        <v>452</v>
      </c>
      <c r="D14" s="300">
        <v>98</v>
      </c>
      <c r="E14" s="262">
        <v>1409000</v>
      </c>
      <c r="F14" s="321">
        <v>1409000</v>
      </c>
    </row>
    <row r="15" spans="2:6" x14ac:dyDescent="0.25">
      <c r="B15" s="525"/>
      <c r="C15" s="334" t="s">
        <v>453</v>
      </c>
      <c r="D15" s="300">
        <v>87</v>
      </c>
      <c r="E15" s="262">
        <v>1082000</v>
      </c>
      <c r="F15" s="321">
        <v>1082000</v>
      </c>
    </row>
    <row r="16" spans="2:6" x14ac:dyDescent="0.25">
      <c r="B16" s="525"/>
      <c r="C16" s="334" t="s">
        <v>454</v>
      </c>
      <c r="D16" s="300">
        <v>15</v>
      </c>
      <c r="E16" s="262">
        <v>350000</v>
      </c>
      <c r="F16" s="321">
        <v>350000</v>
      </c>
    </row>
    <row r="17" spans="2:6" x14ac:dyDescent="0.25">
      <c r="B17" s="525"/>
      <c r="C17" s="334" t="s">
        <v>455</v>
      </c>
      <c r="D17" s="300">
        <v>128</v>
      </c>
      <c r="E17" s="262">
        <v>1152000</v>
      </c>
      <c r="F17" s="321">
        <v>1152000</v>
      </c>
    </row>
    <row r="18" spans="2:6" x14ac:dyDescent="0.25">
      <c r="B18" s="525"/>
      <c r="C18" s="334" t="s">
        <v>456</v>
      </c>
      <c r="D18" s="300">
        <v>52</v>
      </c>
      <c r="E18" s="262">
        <v>920000</v>
      </c>
      <c r="F18" s="321">
        <v>920000</v>
      </c>
    </row>
    <row r="19" spans="2:6" x14ac:dyDescent="0.25">
      <c r="B19" s="525"/>
      <c r="C19" s="334" t="s">
        <v>457</v>
      </c>
      <c r="D19" s="300">
        <v>175</v>
      </c>
      <c r="E19" s="262">
        <v>2901000</v>
      </c>
      <c r="F19" s="321">
        <v>2901000</v>
      </c>
    </row>
    <row r="20" spans="2:6" x14ac:dyDescent="0.25">
      <c r="B20" s="525"/>
      <c r="C20" s="334" t="s">
        <v>458</v>
      </c>
      <c r="D20" s="300">
        <v>230</v>
      </c>
      <c r="E20" s="262">
        <v>3743000</v>
      </c>
      <c r="F20" s="321">
        <v>3743000</v>
      </c>
    </row>
    <row r="21" spans="2:6" x14ac:dyDescent="0.25">
      <c r="B21" s="525"/>
      <c r="C21" s="334" t="s">
        <v>459</v>
      </c>
      <c r="D21" s="300">
        <v>71</v>
      </c>
      <c r="E21" s="262">
        <v>608000</v>
      </c>
      <c r="F21" s="321">
        <v>608000</v>
      </c>
    </row>
    <row r="22" spans="2:6" x14ac:dyDescent="0.25">
      <c r="B22" s="525"/>
      <c r="C22" s="334" t="s">
        <v>460</v>
      </c>
      <c r="D22" s="300">
        <v>67</v>
      </c>
      <c r="E22" s="262">
        <v>1220000</v>
      </c>
      <c r="F22" s="321">
        <v>1220000</v>
      </c>
    </row>
    <row r="23" spans="2:6" x14ac:dyDescent="0.25">
      <c r="B23" s="525"/>
      <c r="C23" s="334" t="s">
        <v>461</v>
      </c>
      <c r="D23" s="300">
        <v>77</v>
      </c>
      <c r="E23" s="262">
        <v>1269000</v>
      </c>
      <c r="F23" s="321">
        <v>1269000</v>
      </c>
    </row>
    <row r="24" spans="2:6" x14ac:dyDescent="0.25">
      <c r="B24" s="525"/>
      <c r="C24" s="334" t="s">
        <v>462</v>
      </c>
      <c r="D24" s="300">
        <v>31</v>
      </c>
      <c r="E24" s="262">
        <v>952000</v>
      </c>
      <c r="F24" s="321">
        <v>952000</v>
      </c>
    </row>
    <row r="25" spans="2:6" x14ac:dyDescent="0.25">
      <c r="B25" s="525"/>
      <c r="C25" s="334" t="s">
        <v>463</v>
      </c>
      <c r="D25" s="300">
        <v>97</v>
      </c>
      <c r="E25" s="262">
        <v>990000</v>
      </c>
      <c r="F25" s="321">
        <v>990000</v>
      </c>
    </row>
    <row r="26" spans="2:6" x14ac:dyDescent="0.25">
      <c r="B26" s="525"/>
      <c r="C26" s="334" t="s">
        <v>464</v>
      </c>
      <c r="D26" s="300">
        <v>110</v>
      </c>
      <c r="E26" s="262">
        <v>1240000</v>
      </c>
      <c r="F26" s="321">
        <v>1240000</v>
      </c>
    </row>
    <row r="27" spans="2:6" x14ac:dyDescent="0.25">
      <c r="B27" s="525"/>
      <c r="C27" s="334" t="s">
        <v>465</v>
      </c>
      <c r="D27" s="300">
        <v>135</v>
      </c>
      <c r="E27" s="262">
        <v>2261000</v>
      </c>
      <c r="F27" s="321">
        <v>2261000</v>
      </c>
    </row>
    <row r="28" spans="2:6" x14ac:dyDescent="0.25">
      <c r="B28" s="525"/>
      <c r="C28" s="334" t="s">
        <v>466</v>
      </c>
      <c r="D28" s="300">
        <v>99</v>
      </c>
      <c r="E28" s="262">
        <v>1907000</v>
      </c>
      <c r="F28" s="321">
        <v>1907000</v>
      </c>
    </row>
    <row r="29" spans="2:6" x14ac:dyDescent="0.25">
      <c r="B29" s="525"/>
      <c r="C29" s="334" t="s">
        <v>467</v>
      </c>
      <c r="D29" s="300">
        <v>110</v>
      </c>
      <c r="E29" s="262">
        <v>1466000</v>
      </c>
      <c r="F29" s="321">
        <v>1466000</v>
      </c>
    </row>
    <row r="30" spans="2:6" x14ac:dyDescent="0.25">
      <c r="B30" s="525"/>
      <c r="C30" s="334" t="s">
        <v>468</v>
      </c>
      <c r="D30" s="300">
        <v>136</v>
      </c>
      <c r="E30" s="262">
        <v>1741000</v>
      </c>
      <c r="F30" s="321">
        <v>1741000</v>
      </c>
    </row>
    <row r="31" spans="2:6" x14ac:dyDescent="0.25">
      <c r="B31" s="525"/>
      <c r="C31" s="334" t="s">
        <v>469</v>
      </c>
      <c r="D31" s="300">
        <v>129</v>
      </c>
      <c r="E31" s="262">
        <v>1627000</v>
      </c>
      <c r="F31" s="321">
        <v>1627000</v>
      </c>
    </row>
    <row r="32" spans="2:6" x14ac:dyDescent="0.25">
      <c r="B32" s="525"/>
      <c r="C32" s="334" t="s">
        <v>470</v>
      </c>
      <c r="D32" s="300">
        <v>107</v>
      </c>
      <c r="E32" s="262">
        <v>1681000</v>
      </c>
      <c r="F32" s="321">
        <v>1681000</v>
      </c>
    </row>
    <row r="33" spans="2:6" x14ac:dyDescent="0.25">
      <c r="B33" s="525"/>
      <c r="C33" s="334" t="s">
        <v>471</v>
      </c>
      <c r="D33" s="300">
        <v>38</v>
      </c>
      <c r="E33" s="262">
        <v>483000</v>
      </c>
      <c r="F33" s="321">
        <v>483000</v>
      </c>
    </row>
    <row r="34" spans="2:6" x14ac:dyDescent="0.25">
      <c r="B34" s="525"/>
      <c r="C34" s="334" t="s">
        <v>472</v>
      </c>
      <c r="D34" s="300">
        <v>130</v>
      </c>
      <c r="E34" s="262">
        <v>2012000</v>
      </c>
      <c r="F34" s="321">
        <v>2012000</v>
      </c>
    </row>
    <row r="35" spans="2:6" x14ac:dyDescent="0.25">
      <c r="B35" s="525"/>
      <c r="C35" s="334" t="s">
        <v>473</v>
      </c>
      <c r="D35" s="300">
        <v>37</v>
      </c>
      <c r="E35" s="262">
        <v>451000</v>
      </c>
      <c r="F35" s="321">
        <v>451000</v>
      </c>
    </row>
    <row r="36" spans="2:6" x14ac:dyDescent="0.25">
      <c r="B36" s="525"/>
      <c r="C36" s="334" t="s">
        <v>474</v>
      </c>
      <c r="D36" s="300">
        <v>20</v>
      </c>
      <c r="E36" s="262">
        <v>254000</v>
      </c>
      <c r="F36" s="321">
        <v>254000</v>
      </c>
    </row>
    <row r="37" spans="2:6" x14ac:dyDescent="0.25">
      <c r="B37" s="525"/>
      <c r="C37" s="334" t="s">
        <v>475</v>
      </c>
      <c r="D37" s="300">
        <v>29</v>
      </c>
      <c r="E37" s="262">
        <v>566000</v>
      </c>
      <c r="F37" s="321">
        <v>566000</v>
      </c>
    </row>
    <row r="38" spans="2:6" x14ac:dyDescent="0.25">
      <c r="B38" s="525"/>
      <c r="C38" s="334" t="s">
        <v>476</v>
      </c>
      <c r="D38" s="300">
        <v>27</v>
      </c>
      <c r="E38" s="262">
        <v>493000</v>
      </c>
      <c r="F38" s="321">
        <v>493000</v>
      </c>
    </row>
    <row r="39" spans="2:6" x14ac:dyDescent="0.25">
      <c r="B39" s="525"/>
      <c r="C39" s="334" t="s">
        <v>477</v>
      </c>
      <c r="D39" s="300">
        <v>31</v>
      </c>
      <c r="E39" s="262">
        <v>343000</v>
      </c>
      <c r="F39" s="321">
        <v>343000</v>
      </c>
    </row>
    <row r="40" spans="2:6" x14ac:dyDescent="0.25">
      <c r="B40" s="525"/>
      <c r="C40" s="334" t="s">
        <v>478</v>
      </c>
      <c r="D40" s="300">
        <v>36</v>
      </c>
      <c r="E40" s="262">
        <v>557000</v>
      </c>
      <c r="F40" s="321">
        <v>557000</v>
      </c>
    </row>
    <row r="41" spans="2:6" x14ac:dyDescent="0.25">
      <c r="B41" s="525"/>
      <c r="C41" s="334" t="s">
        <v>479</v>
      </c>
      <c r="D41" s="300">
        <v>27</v>
      </c>
      <c r="E41" s="262">
        <v>573000</v>
      </c>
      <c r="F41" s="321">
        <v>573000</v>
      </c>
    </row>
    <row r="42" spans="2:6" x14ac:dyDescent="0.25">
      <c r="B42" s="525"/>
      <c r="C42" s="334" t="s">
        <v>480</v>
      </c>
      <c r="D42" s="300">
        <v>103</v>
      </c>
      <c r="E42" s="262">
        <v>987000</v>
      </c>
      <c r="F42" s="321">
        <v>987000</v>
      </c>
    </row>
    <row r="43" spans="2:6" x14ac:dyDescent="0.25">
      <c r="B43" s="525"/>
      <c r="C43" s="334" t="s">
        <v>481</v>
      </c>
      <c r="D43" s="300">
        <v>48</v>
      </c>
      <c r="E43" s="262">
        <v>381000</v>
      </c>
      <c r="F43" s="321">
        <v>381000</v>
      </c>
    </row>
    <row r="44" spans="2:6" x14ac:dyDescent="0.25">
      <c r="B44" s="525"/>
      <c r="C44" s="334" t="s">
        <v>482</v>
      </c>
      <c r="D44" s="300">
        <v>15</v>
      </c>
      <c r="E44" s="262">
        <v>469000</v>
      </c>
      <c r="F44" s="321">
        <v>469000</v>
      </c>
    </row>
    <row r="45" spans="2:6" x14ac:dyDescent="0.25">
      <c r="B45" s="525"/>
      <c r="C45" s="334" t="s">
        <v>483</v>
      </c>
      <c r="D45" s="300">
        <v>23</v>
      </c>
      <c r="E45" s="262">
        <v>268000</v>
      </c>
      <c r="F45" s="321">
        <v>268000</v>
      </c>
    </row>
    <row r="46" spans="2:6" x14ac:dyDescent="0.25">
      <c r="B46" s="525"/>
      <c r="C46" s="334" t="s">
        <v>484</v>
      </c>
      <c r="D46" s="300">
        <v>40</v>
      </c>
      <c r="E46" s="262">
        <v>458000</v>
      </c>
      <c r="F46" s="321">
        <v>458000</v>
      </c>
    </row>
    <row r="47" spans="2:6" ht="13.8" thickBot="1" x14ac:dyDescent="0.3">
      <c r="B47" s="526"/>
      <c r="C47" s="335" t="s">
        <v>485</v>
      </c>
      <c r="D47" s="301">
        <v>70</v>
      </c>
      <c r="E47" s="331">
        <v>608000</v>
      </c>
      <c r="F47" s="324">
        <v>608000</v>
      </c>
    </row>
    <row r="48" spans="2:6" ht="12.75" customHeight="1" x14ac:dyDescent="0.25">
      <c r="B48" s="527" t="s">
        <v>486</v>
      </c>
      <c r="C48" s="414" t="s">
        <v>487</v>
      </c>
      <c r="D48" s="403">
        <v>611</v>
      </c>
      <c r="E48" s="320">
        <v>13321000</v>
      </c>
      <c r="F48" s="400">
        <v>13321000</v>
      </c>
    </row>
    <row r="49" spans="2:6" x14ac:dyDescent="0.25">
      <c r="B49" s="525"/>
      <c r="C49" s="412" t="s">
        <v>488</v>
      </c>
      <c r="D49" s="423">
        <v>942</v>
      </c>
      <c r="E49" s="317">
        <v>10955000</v>
      </c>
      <c r="F49" s="321">
        <v>10955000</v>
      </c>
    </row>
    <row r="50" spans="2:6" x14ac:dyDescent="0.25">
      <c r="B50" s="525"/>
      <c r="C50" s="412" t="s">
        <v>489</v>
      </c>
      <c r="D50" s="424">
        <v>328</v>
      </c>
      <c r="E50" s="317">
        <v>3979000</v>
      </c>
      <c r="F50" s="321">
        <v>3979000</v>
      </c>
    </row>
    <row r="51" spans="2:6" x14ac:dyDescent="0.25">
      <c r="B51" s="525"/>
      <c r="C51" s="412" t="s">
        <v>490</v>
      </c>
      <c r="D51" s="424">
        <v>259</v>
      </c>
      <c r="E51" s="317">
        <v>3283000</v>
      </c>
      <c r="F51" s="321">
        <v>3283000</v>
      </c>
    </row>
    <row r="52" spans="2:6" x14ac:dyDescent="0.25">
      <c r="B52" s="525"/>
      <c r="C52" s="412" t="s">
        <v>491</v>
      </c>
      <c r="D52" s="424">
        <v>106</v>
      </c>
      <c r="E52" s="317">
        <v>1372000</v>
      </c>
      <c r="F52" s="321">
        <v>1372000</v>
      </c>
    </row>
    <row r="53" spans="2:6" x14ac:dyDescent="0.25">
      <c r="B53" s="525"/>
      <c r="C53" s="412" t="s">
        <v>492</v>
      </c>
      <c r="D53" s="424">
        <v>206</v>
      </c>
      <c r="E53" s="317">
        <v>3684000</v>
      </c>
      <c r="F53" s="321">
        <v>3684000</v>
      </c>
    </row>
    <row r="54" spans="2:6" x14ac:dyDescent="0.25">
      <c r="B54" s="525"/>
      <c r="C54" s="412" t="s">
        <v>493</v>
      </c>
      <c r="D54" s="424">
        <v>289</v>
      </c>
      <c r="E54" s="317">
        <v>2890000</v>
      </c>
      <c r="F54" s="321">
        <v>2890000</v>
      </c>
    </row>
    <row r="55" spans="2:6" x14ac:dyDescent="0.25">
      <c r="B55" s="525"/>
      <c r="C55" s="412" t="s">
        <v>494</v>
      </c>
      <c r="D55" s="424">
        <v>70</v>
      </c>
      <c r="E55" s="317">
        <v>958000</v>
      </c>
      <c r="F55" s="321">
        <v>958000</v>
      </c>
    </row>
    <row r="56" spans="2:6" x14ac:dyDescent="0.25">
      <c r="B56" s="525"/>
      <c r="C56" s="412" t="s">
        <v>495</v>
      </c>
      <c r="D56" s="424">
        <v>48</v>
      </c>
      <c r="E56" s="317">
        <v>661000</v>
      </c>
      <c r="F56" s="321">
        <v>661000</v>
      </c>
    </row>
    <row r="57" spans="2:6" ht="13.8" thickBot="1" x14ac:dyDescent="0.3">
      <c r="B57" s="526"/>
      <c r="C57" s="413" t="s">
        <v>496</v>
      </c>
      <c r="D57" s="405">
        <v>23</v>
      </c>
      <c r="E57" s="318">
        <v>227000</v>
      </c>
      <c r="F57" s="324">
        <v>227000</v>
      </c>
    </row>
    <row r="58" spans="2:6" ht="12.75" customHeight="1" x14ac:dyDescent="0.25">
      <c r="B58" s="525" t="s">
        <v>497</v>
      </c>
      <c r="C58" s="422" t="s">
        <v>498</v>
      </c>
      <c r="D58" s="322">
        <v>414</v>
      </c>
      <c r="E58" s="317">
        <v>5960000</v>
      </c>
      <c r="F58" s="321">
        <v>5960000</v>
      </c>
    </row>
    <row r="59" spans="2:6" ht="12.75" customHeight="1" x14ac:dyDescent="0.25">
      <c r="B59" s="525"/>
      <c r="C59" s="276" t="s">
        <v>499</v>
      </c>
      <c r="D59" s="317">
        <v>1832</v>
      </c>
      <c r="E59" s="317">
        <v>26950000</v>
      </c>
      <c r="F59" s="321">
        <v>26950000</v>
      </c>
    </row>
    <row r="60" spans="2:6" x14ac:dyDescent="0.25">
      <c r="B60" s="525"/>
      <c r="C60" s="276" t="s">
        <v>500</v>
      </c>
      <c r="D60" s="317">
        <v>104</v>
      </c>
      <c r="E60" s="317">
        <v>1444000</v>
      </c>
      <c r="F60" s="321">
        <v>1444000</v>
      </c>
    </row>
    <row r="61" spans="2:6" ht="13.8" thickBot="1" x14ac:dyDescent="0.3">
      <c r="B61" s="530"/>
      <c r="C61" s="336" t="s">
        <v>501</v>
      </c>
      <c r="D61" s="332">
        <v>532</v>
      </c>
      <c r="E61" s="332">
        <v>6976000</v>
      </c>
      <c r="F61" s="326">
        <v>6976000</v>
      </c>
    </row>
    <row r="62" spans="2:6" ht="13.8" thickTop="1" x14ac:dyDescent="0.25"/>
  </sheetData>
  <mergeCells count="3">
    <mergeCell ref="B48:B57"/>
    <mergeCell ref="B58:B61"/>
    <mergeCell ref="B10:B47"/>
  </mergeCells>
  <hyperlinks>
    <hyperlink ref="B2" location="Inhalt!A1" display="zurück zum Inhalt " xr:uid="{00000000-0004-0000-1800-000000000000}"/>
  </hyperlinks>
  <pageMargins left="0.7" right="0.7" top="0.78740157499999996" bottom="0.78740157499999996"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C24"/>
  <sheetViews>
    <sheetView showGridLines="0" workbookViewId="0">
      <selection activeCell="B2" sqref="B2"/>
    </sheetView>
  </sheetViews>
  <sheetFormatPr baseColWidth="10" defaultRowHeight="13.2" x14ac:dyDescent="0.25"/>
  <cols>
    <col min="2" max="2" width="25.88671875" customWidth="1"/>
  </cols>
  <sheetData>
    <row r="2" spans="2:3" x14ac:dyDescent="0.25">
      <c r="B2" s="24" t="s">
        <v>122</v>
      </c>
    </row>
    <row r="3" spans="2:3" ht="12.75" customHeight="1" x14ac:dyDescent="0.25">
      <c r="B3" s="199"/>
    </row>
    <row r="4" spans="2:3" ht="12.75" customHeight="1" x14ac:dyDescent="0.25">
      <c r="B4" s="199"/>
    </row>
    <row r="5" spans="2:3" ht="12.75" customHeight="1" x14ac:dyDescent="0.25">
      <c r="B5" s="199"/>
    </row>
    <row r="6" spans="2:3" ht="12.75" customHeight="1" x14ac:dyDescent="0.25">
      <c r="B6" s="199"/>
    </row>
    <row r="7" spans="2:3" ht="17.399999999999999" x14ac:dyDescent="0.3">
      <c r="B7" s="32" t="s">
        <v>978</v>
      </c>
    </row>
    <row r="8" spans="2:3" ht="13.8" thickBot="1" x14ac:dyDescent="0.3"/>
    <row r="9" spans="2:3" ht="14.4" thickTop="1" thickBot="1" x14ac:dyDescent="0.3">
      <c r="B9" s="281" t="s">
        <v>431</v>
      </c>
      <c r="C9" s="282">
        <v>2529.71</v>
      </c>
    </row>
    <row r="10" spans="2:3" ht="13.8" thickBot="1" x14ac:dyDescent="0.3">
      <c r="B10" s="283" t="s">
        <v>432</v>
      </c>
      <c r="C10" s="284">
        <v>2979.7150000000001</v>
      </c>
    </row>
    <row r="11" spans="2:3" ht="13.8" thickBot="1" x14ac:dyDescent="0.3">
      <c r="B11" s="283" t="s">
        <v>433</v>
      </c>
      <c r="C11" s="284">
        <v>3307.1669999999999</v>
      </c>
    </row>
    <row r="12" spans="2:3" ht="13.8" thickBot="1" x14ac:dyDescent="0.3">
      <c r="B12" s="283" t="s">
        <v>434</v>
      </c>
      <c r="C12" s="284">
        <v>5335.4229999999998</v>
      </c>
    </row>
    <row r="13" spans="2:3" ht="13.8" thickBot="1" x14ac:dyDescent="0.3">
      <c r="B13" s="283" t="s">
        <v>435</v>
      </c>
      <c r="C13" s="284">
        <v>10767.99</v>
      </c>
    </row>
    <row r="14" spans="2:3" ht="13.8" thickBot="1" x14ac:dyDescent="0.3">
      <c r="B14" s="283" t="s">
        <v>436</v>
      </c>
      <c r="C14" s="284">
        <v>20966.64</v>
      </c>
    </row>
    <row r="15" spans="2:3" ht="13.8" thickBot="1" x14ac:dyDescent="0.3">
      <c r="B15" s="283" t="s">
        <v>437</v>
      </c>
      <c r="C15" s="284">
        <v>32937.01</v>
      </c>
    </row>
    <row r="16" spans="2:3" ht="13.8" thickBot="1" x14ac:dyDescent="0.3">
      <c r="B16" s="283" t="s">
        <v>438</v>
      </c>
      <c r="C16" s="284">
        <v>36016.47</v>
      </c>
    </row>
    <row r="17" spans="2:3" ht="13.8" thickBot="1" x14ac:dyDescent="0.3">
      <c r="B17" s="283" t="s">
        <v>439</v>
      </c>
      <c r="C17" s="284">
        <v>43016.58</v>
      </c>
    </row>
    <row r="18" spans="2:3" ht="13.8" thickBot="1" x14ac:dyDescent="0.3">
      <c r="B18" s="283" t="s">
        <v>440</v>
      </c>
      <c r="C18" s="284">
        <v>14340.74</v>
      </c>
    </row>
    <row r="19" spans="2:3" ht="13.8" thickBot="1" x14ac:dyDescent="0.3">
      <c r="B19" s="283" t="s">
        <v>441</v>
      </c>
      <c r="C19" s="284">
        <v>11041.04</v>
      </c>
    </row>
    <row r="20" spans="2:3" ht="13.8" thickBot="1" x14ac:dyDescent="0.3">
      <c r="B20" s="283" t="s">
        <v>442</v>
      </c>
      <c r="C20" s="284">
        <v>2118.2860000000001</v>
      </c>
    </row>
    <row r="21" spans="2:3" ht="13.8" thickBot="1" x14ac:dyDescent="0.3">
      <c r="B21" s="283" t="s">
        <v>443</v>
      </c>
      <c r="C21" s="284">
        <v>63168.32</v>
      </c>
    </row>
    <row r="22" spans="2:3" ht="13.8" thickBot="1" x14ac:dyDescent="0.3">
      <c r="B22" s="283" t="s">
        <v>444</v>
      </c>
      <c r="C22" s="285">
        <v>2882</v>
      </c>
    </row>
    <row r="23" spans="2:3" ht="13.8" thickBot="1" x14ac:dyDescent="0.3">
      <c r="B23" s="420" t="s">
        <v>445</v>
      </c>
      <c r="C23" s="286">
        <v>0.62784185999999997</v>
      </c>
    </row>
    <row r="24" spans="2:3" ht="13.8" thickTop="1" x14ac:dyDescent="0.25"/>
  </sheetData>
  <hyperlinks>
    <hyperlink ref="B2" location="Inhalt!A1" display="zurück zum Inhalt " xr:uid="{00000000-0004-0000-1900-000000000000}"/>
  </hyperlinks>
  <pageMargins left="0.7" right="0.7" top="0.78740157499999996" bottom="0.78740157499999996"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F100"/>
  <sheetViews>
    <sheetView showGridLines="0" workbookViewId="0">
      <selection activeCell="B2" sqref="B2"/>
    </sheetView>
  </sheetViews>
  <sheetFormatPr baseColWidth="10" defaultRowHeight="13.2" x14ac:dyDescent="0.25"/>
  <cols>
    <col min="2" max="2" width="53.6640625" customWidth="1"/>
    <col min="3" max="3" width="52.33203125" customWidth="1"/>
    <col min="4" max="4" width="16" style="15" customWidth="1"/>
    <col min="5" max="5" width="15.33203125" style="15" customWidth="1"/>
    <col min="6" max="6" width="25.88671875" style="15" customWidth="1"/>
  </cols>
  <sheetData>
    <row r="2" spans="2:6" x14ac:dyDescent="0.25">
      <c r="B2" s="24" t="s">
        <v>122</v>
      </c>
    </row>
    <row r="7" spans="2:6" ht="17.399999999999999" x14ac:dyDescent="0.3">
      <c r="B7" s="32" t="s">
        <v>979</v>
      </c>
    </row>
    <row r="8" spans="2:6" ht="13.8" thickBot="1" x14ac:dyDescent="0.3"/>
    <row r="9" spans="2:6" ht="27.6" thickTop="1" thickBot="1" x14ac:dyDescent="0.3">
      <c r="B9" s="337" t="s">
        <v>385</v>
      </c>
      <c r="C9" s="337" t="s">
        <v>1051</v>
      </c>
      <c r="D9" s="271" t="s">
        <v>386</v>
      </c>
      <c r="E9" s="271" t="s">
        <v>502</v>
      </c>
      <c r="F9" s="272" t="s">
        <v>388</v>
      </c>
    </row>
    <row r="10" spans="2:6" ht="13.5" customHeight="1" thickTop="1" x14ac:dyDescent="0.25">
      <c r="B10" s="524" t="s">
        <v>389</v>
      </c>
      <c r="C10" s="273" t="s">
        <v>390</v>
      </c>
      <c r="D10" s="48">
        <v>102</v>
      </c>
      <c r="E10" s="317">
        <v>103152</v>
      </c>
      <c r="F10" s="47">
        <v>100601</v>
      </c>
    </row>
    <row r="11" spans="2:6" x14ac:dyDescent="0.25">
      <c r="B11" s="525"/>
      <c r="C11" s="273" t="s">
        <v>391</v>
      </c>
      <c r="D11" s="48">
        <v>75</v>
      </c>
      <c r="E11" s="317">
        <v>100669</v>
      </c>
      <c r="F11" s="47">
        <v>98610</v>
      </c>
    </row>
    <row r="12" spans="2:6" x14ac:dyDescent="0.25">
      <c r="B12" s="525"/>
      <c r="C12" s="273" t="s">
        <v>392</v>
      </c>
      <c r="D12" s="48">
        <v>267</v>
      </c>
      <c r="E12" s="317">
        <v>276526</v>
      </c>
      <c r="F12" s="47">
        <v>271960</v>
      </c>
    </row>
    <row r="13" spans="2:6" x14ac:dyDescent="0.25">
      <c r="B13" s="525"/>
      <c r="C13" s="273" t="s">
        <v>393</v>
      </c>
      <c r="D13" s="48">
        <v>32</v>
      </c>
      <c r="E13" s="317">
        <v>49092</v>
      </c>
      <c r="F13" s="47">
        <v>49564</v>
      </c>
    </row>
    <row r="14" spans="2:6" x14ac:dyDescent="0.25">
      <c r="B14" s="525"/>
      <c r="C14" s="273" t="s">
        <v>394</v>
      </c>
      <c r="D14" s="48">
        <v>662</v>
      </c>
      <c r="E14" s="317">
        <v>789259</v>
      </c>
      <c r="F14" s="47">
        <v>786398</v>
      </c>
    </row>
    <row r="15" spans="2:6" x14ac:dyDescent="0.25">
      <c r="B15" s="525"/>
      <c r="C15" s="273" t="s">
        <v>395</v>
      </c>
      <c r="D15" s="48">
        <v>192</v>
      </c>
      <c r="E15" s="317">
        <v>195191</v>
      </c>
      <c r="F15" s="47">
        <v>202401</v>
      </c>
    </row>
    <row r="16" spans="2:6" x14ac:dyDescent="0.25">
      <c r="B16" s="525"/>
      <c r="C16" s="273" t="s">
        <v>396</v>
      </c>
      <c r="D16" s="48">
        <v>119</v>
      </c>
      <c r="E16" s="317">
        <v>110691</v>
      </c>
      <c r="F16" s="47">
        <v>112970</v>
      </c>
    </row>
    <row r="17" spans="2:6" x14ac:dyDescent="0.25">
      <c r="B17" s="525"/>
      <c r="C17" s="273" t="s">
        <v>397</v>
      </c>
      <c r="D17" s="48">
        <v>283</v>
      </c>
      <c r="E17" s="317">
        <v>244299</v>
      </c>
      <c r="F17" s="47">
        <v>241770</v>
      </c>
    </row>
    <row r="18" spans="2:6" x14ac:dyDescent="0.25">
      <c r="B18" s="525"/>
      <c r="C18" s="273" t="s">
        <v>398</v>
      </c>
      <c r="D18" s="48">
        <v>284</v>
      </c>
      <c r="E18" s="317">
        <v>233219</v>
      </c>
      <c r="F18" s="47">
        <v>236926</v>
      </c>
    </row>
    <row r="19" spans="2:6" x14ac:dyDescent="0.25">
      <c r="B19" s="525"/>
      <c r="C19" s="273" t="s">
        <v>399</v>
      </c>
      <c r="D19" s="48">
        <v>51</v>
      </c>
      <c r="E19" s="317">
        <v>41784</v>
      </c>
      <c r="F19" s="47">
        <v>40993</v>
      </c>
    </row>
    <row r="20" spans="2:6" x14ac:dyDescent="0.25">
      <c r="B20" s="525"/>
      <c r="C20" s="273" t="s">
        <v>400</v>
      </c>
      <c r="D20" s="48">
        <v>151</v>
      </c>
      <c r="E20" s="317">
        <v>236421</v>
      </c>
      <c r="F20" s="47">
        <v>241313</v>
      </c>
    </row>
    <row r="21" spans="2:6" x14ac:dyDescent="0.25">
      <c r="B21" s="525"/>
      <c r="C21" s="273" t="s">
        <v>401</v>
      </c>
      <c r="D21" s="48">
        <v>86</v>
      </c>
      <c r="E21" s="317">
        <v>87144</v>
      </c>
      <c r="F21" s="47">
        <v>88534</v>
      </c>
    </row>
    <row r="22" spans="2:6" x14ac:dyDescent="0.25">
      <c r="B22" s="525"/>
      <c r="C22" s="273" t="s">
        <v>402</v>
      </c>
      <c r="D22" s="48">
        <v>46</v>
      </c>
      <c r="E22" s="317">
        <v>66141</v>
      </c>
      <c r="F22" s="47">
        <v>66862</v>
      </c>
    </row>
    <row r="23" spans="2:6" x14ac:dyDescent="0.25">
      <c r="B23" s="525"/>
      <c r="C23" s="273" t="s">
        <v>403</v>
      </c>
      <c r="D23" s="48">
        <v>93</v>
      </c>
      <c r="E23" s="317">
        <v>146056</v>
      </c>
      <c r="F23" s="47">
        <v>145268</v>
      </c>
    </row>
    <row r="24" spans="2:6" x14ac:dyDescent="0.25">
      <c r="B24" s="525"/>
      <c r="C24" s="273" t="s">
        <v>404</v>
      </c>
      <c r="D24" s="48">
        <v>64</v>
      </c>
      <c r="E24" s="317">
        <v>99611</v>
      </c>
      <c r="F24" s="47">
        <v>102556</v>
      </c>
    </row>
    <row r="25" spans="2:6" ht="13.8" thickBot="1" x14ac:dyDescent="0.3">
      <c r="B25" s="526"/>
      <c r="C25" s="275" t="s">
        <v>405</v>
      </c>
      <c r="D25" s="306">
        <v>73</v>
      </c>
      <c r="E25" s="318">
        <v>66185</v>
      </c>
      <c r="F25" s="319">
        <v>64782</v>
      </c>
    </row>
    <row r="26" spans="2:6" ht="12.75" customHeight="1" x14ac:dyDescent="0.25">
      <c r="B26" s="527" t="s">
        <v>833</v>
      </c>
      <c r="C26" s="273" t="s">
        <v>407</v>
      </c>
      <c r="D26" s="47">
        <v>880</v>
      </c>
      <c r="E26" s="317">
        <v>1177043</v>
      </c>
      <c r="F26" s="47">
        <v>1137828</v>
      </c>
    </row>
    <row r="27" spans="2:6" x14ac:dyDescent="0.25">
      <c r="B27" s="525"/>
      <c r="C27" s="273" t="s">
        <v>408</v>
      </c>
      <c r="D27" s="48">
        <v>450</v>
      </c>
      <c r="E27" s="317">
        <v>391719</v>
      </c>
      <c r="F27" s="47">
        <v>412958</v>
      </c>
    </row>
    <row r="28" spans="2:6" x14ac:dyDescent="0.25">
      <c r="B28" s="525"/>
      <c r="C28" s="273" t="s">
        <v>409</v>
      </c>
      <c r="D28" s="48">
        <v>315</v>
      </c>
      <c r="E28" s="317">
        <v>251946</v>
      </c>
      <c r="F28" s="47">
        <v>257849</v>
      </c>
    </row>
    <row r="29" spans="2:6" x14ac:dyDescent="0.25">
      <c r="B29" s="525"/>
      <c r="C29" s="273" t="s">
        <v>410</v>
      </c>
      <c r="D29" s="48">
        <v>422</v>
      </c>
      <c r="E29" s="317">
        <v>323174</v>
      </c>
      <c r="F29" s="47">
        <v>333558</v>
      </c>
    </row>
    <row r="30" spans="2:6" x14ac:dyDescent="0.25">
      <c r="B30" s="525"/>
      <c r="C30" s="273" t="s">
        <v>411</v>
      </c>
      <c r="D30" s="48">
        <v>276</v>
      </c>
      <c r="E30" s="317">
        <v>425044</v>
      </c>
      <c r="F30" s="47">
        <v>421260</v>
      </c>
    </row>
    <row r="31" spans="2:6" x14ac:dyDescent="0.25">
      <c r="B31" s="525"/>
      <c r="C31" s="273" t="s">
        <v>412</v>
      </c>
      <c r="D31" s="48">
        <v>100</v>
      </c>
      <c r="E31" s="317">
        <v>122771</v>
      </c>
      <c r="F31" s="47">
        <v>130393</v>
      </c>
    </row>
    <row r="32" spans="2:6" x14ac:dyDescent="0.25">
      <c r="B32" s="525"/>
      <c r="C32" s="273" t="s">
        <v>413</v>
      </c>
      <c r="D32" s="48">
        <v>62</v>
      </c>
      <c r="E32" s="317">
        <v>55061</v>
      </c>
      <c r="F32" s="47">
        <v>54890</v>
      </c>
    </row>
    <row r="33" spans="2:6" ht="13.8" thickBot="1" x14ac:dyDescent="0.3">
      <c r="B33" s="526"/>
      <c r="C33" s="275" t="s">
        <v>414</v>
      </c>
      <c r="D33" s="306">
        <v>75</v>
      </c>
      <c r="E33" s="318">
        <v>98683</v>
      </c>
      <c r="F33" s="319">
        <v>102772</v>
      </c>
    </row>
    <row r="34" spans="2:6" ht="12.75" customHeight="1" x14ac:dyDescent="0.25">
      <c r="B34" s="527" t="s">
        <v>415</v>
      </c>
      <c r="C34" s="276" t="s">
        <v>416</v>
      </c>
      <c r="D34" s="320">
        <v>1367</v>
      </c>
      <c r="E34" s="320">
        <v>1377605</v>
      </c>
      <c r="F34" s="376">
        <v>1356322</v>
      </c>
    </row>
    <row r="35" spans="2:6" x14ac:dyDescent="0.25">
      <c r="B35" s="525"/>
      <c r="C35" s="276" t="s">
        <v>417</v>
      </c>
      <c r="D35" s="317">
        <v>375</v>
      </c>
      <c r="E35" s="317">
        <v>343003</v>
      </c>
      <c r="F35" s="321">
        <v>349319</v>
      </c>
    </row>
    <row r="36" spans="2:6" x14ac:dyDescent="0.25">
      <c r="B36" s="525"/>
      <c r="C36" s="276" t="s">
        <v>418</v>
      </c>
      <c r="D36" s="322">
        <v>206</v>
      </c>
      <c r="E36" s="317">
        <v>245301</v>
      </c>
      <c r="F36" s="321">
        <v>249180</v>
      </c>
    </row>
    <row r="37" spans="2:6" x14ac:dyDescent="0.25">
      <c r="B37" s="525"/>
      <c r="C37" s="276" t="s">
        <v>419</v>
      </c>
      <c r="D37" s="322">
        <v>68</v>
      </c>
      <c r="E37" s="317">
        <v>101958</v>
      </c>
      <c r="F37" s="321">
        <v>108868</v>
      </c>
    </row>
    <row r="38" spans="2:6" x14ac:dyDescent="0.25">
      <c r="B38" s="525"/>
      <c r="C38" s="276" t="s">
        <v>420</v>
      </c>
      <c r="D38" s="322">
        <v>51</v>
      </c>
      <c r="E38" s="317">
        <v>76014</v>
      </c>
      <c r="F38" s="321">
        <v>78504</v>
      </c>
    </row>
    <row r="39" spans="2:6" x14ac:dyDescent="0.25">
      <c r="B39" s="525"/>
      <c r="C39" s="276" t="s">
        <v>421</v>
      </c>
      <c r="D39" s="322">
        <v>383</v>
      </c>
      <c r="E39" s="317">
        <v>487591</v>
      </c>
      <c r="F39" s="321">
        <v>488089</v>
      </c>
    </row>
    <row r="40" spans="2:6" x14ac:dyDescent="0.25">
      <c r="B40" s="525"/>
      <c r="C40" s="276" t="s">
        <v>422</v>
      </c>
      <c r="D40" s="322">
        <v>71</v>
      </c>
      <c r="E40" s="317">
        <v>101033</v>
      </c>
      <c r="F40" s="321">
        <v>104388</v>
      </c>
    </row>
    <row r="41" spans="2:6" x14ac:dyDescent="0.25">
      <c r="B41" s="525"/>
      <c r="C41" s="276" t="s">
        <v>423</v>
      </c>
      <c r="D41" s="322">
        <v>37</v>
      </c>
      <c r="E41" s="317">
        <v>63988</v>
      </c>
      <c r="F41" s="321">
        <v>68469</v>
      </c>
    </row>
    <row r="42" spans="2:6" x14ac:dyDescent="0.25">
      <c r="B42" s="525"/>
      <c r="C42" s="276" t="s">
        <v>424</v>
      </c>
      <c r="D42" s="322">
        <v>11</v>
      </c>
      <c r="E42" s="317">
        <v>19573</v>
      </c>
      <c r="F42" s="321">
        <v>37642</v>
      </c>
    </row>
    <row r="43" spans="2:6" ht="13.8" thickBot="1" x14ac:dyDescent="0.3">
      <c r="B43" s="528"/>
      <c r="C43" s="198" t="s">
        <v>425</v>
      </c>
      <c r="D43" s="323">
        <v>11</v>
      </c>
      <c r="E43" s="318">
        <v>29374</v>
      </c>
      <c r="F43" s="324">
        <v>10727</v>
      </c>
    </row>
    <row r="44" spans="2:6" ht="12.75" customHeight="1" x14ac:dyDescent="0.25">
      <c r="B44" s="529" t="s">
        <v>426</v>
      </c>
      <c r="C44" s="278" t="s">
        <v>427</v>
      </c>
      <c r="D44" s="325">
        <v>386</v>
      </c>
      <c r="E44" s="320">
        <v>421748</v>
      </c>
      <c r="F44" s="321">
        <v>436290</v>
      </c>
    </row>
    <row r="45" spans="2:6" x14ac:dyDescent="0.25">
      <c r="B45" s="525"/>
      <c r="C45" s="278" t="s">
        <v>428</v>
      </c>
      <c r="D45" s="322">
        <v>1681</v>
      </c>
      <c r="E45" s="317">
        <v>1722134</v>
      </c>
      <c r="F45" s="321">
        <v>1705903</v>
      </c>
    </row>
    <row r="46" spans="2:6" x14ac:dyDescent="0.25">
      <c r="B46" s="525"/>
      <c r="C46" s="278" t="s">
        <v>429</v>
      </c>
      <c r="D46" s="322">
        <v>94</v>
      </c>
      <c r="E46" s="317">
        <v>125384</v>
      </c>
      <c r="F46" s="321">
        <v>132187</v>
      </c>
    </row>
    <row r="47" spans="2:6" ht="13.8" thickBot="1" x14ac:dyDescent="0.3">
      <c r="B47" s="528"/>
      <c r="C47" s="411" t="s">
        <v>430</v>
      </c>
      <c r="D47" s="404">
        <v>419</v>
      </c>
      <c r="E47" s="324">
        <v>576175</v>
      </c>
      <c r="F47" s="324">
        <v>577128</v>
      </c>
    </row>
    <row r="48" spans="2:6" ht="12.75" customHeight="1" x14ac:dyDescent="0.25">
      <c r="B48" s="525" t="s">
        <v>447</v>
      </c>
      <c r="C48" s="328" t="s">
        <v>448</v>
      </c>
      <c r="D48" s="300">
        <v>85</v>
      </c>
      <c r="E48" s="262">
        <v>497000</v>
      </c>
      <c r="F48" s="47">
        <v>497000</v>
      </c>
    </row>
    <row r="49" spans="2:6" x14ac:dyDescent="0.25">
      <c r="B49" s="525"/>
      <c r="C49" s="328" t="s">
        <v>449</v>
      </c>
      <c r="D49" s="300">
        <v>247</v>
      </c>
      <c r="E49" s="262">
        <v>947000</v>
      </c>
      <c r="F49" s="47">
        <v>947000</v>
      </c>
    </row>
    <row r="50" spans="2:6" x14ac:dyDescent="0.25">
      <c r="B50" s="525"/>
      <c r="C50" s="328" t="s">
        <v>450</v>
      </c>
      <c r="D50" s="300">
        <v>254</v>
      </c>
      <c r="E50" s="262">
        <v>1008000</v>
      </c>
      <c r="F50" s="47">
        <v>1008000</v>
      </c>
    </row>
    <row r="51" spans="2:6" x14ac:dyDescent="0.25">
      <c r="B51" s="525"/>
      <c r="C51" s="328" t="s">
        <v>451</v>
      </c>
      <c r="D51" s="300">
        <v>204</v>
      </c>
      <c r="E51" s="262">
        <v>1456000</v>
      </c>
      <c r="F51" s="47">
        <v>1456000</v>
      </c>
    </row>
    <row r="52" spans="2:6" x14ac:dyDescent="0.25">
      <c r="B52" s="525"/>
      <c r="C52" s="328" t="s">
        <v>452</v>
      </c>
      <c r="D52" s="300">
        <v>350</v>
      </c>
      <c r="E52" s="262">
        <v>1409000</v>
      </c>
      <c r="F52" s="47">
        <v>1409000</v>
      </c>
    </row>
    <row r="53" spans="2:6" x14ac:dyDescent="0.25">
      <c r="B53" s="525"/>
      <c r="C53" s="328" t="s">
        <v>453</v>
      </c>
      <c r="D53" s="300">
        <v>243</v>
      </c>
      <c r="E53" s="262">
        <v>1082000</v>
      </c>
      <c r="F53" s="47">
        <v>1082000</v>
      </c>
    </row>
    <row r="54" spans="2:6" x14ac:dyDescent="0.25">
      <c r="B54" s="525"/>
      <c r="C54" s="328" t="s">
        <v>454</v>
      </c>
      <c r="D54" s="300">
        <v>69</v>
      </c>
      <c r="E54" s="262">
        <v>350000</v>
      </c>
      <c r="F54" s="47">
        <v>350000</v>
      </c>
    </row>
    <row r="55" spans="2:6" x14ac:dyDescent="0.25">
      <c r="B55" s="525"/>
      <c r="C55" s="328" t="s">
        <v>455</v>
      </c>
      <c r="D55" s="300">
        <v>314</v>
      </c>
      <c r="E55" s="262">
        <v>1152000</v>
      </c>
      <c r="F55" s="47">
        <v>1152000</v>
      </c>
    </row>
    <row r="56" spans="2:6" x14ac:dyDescent="0.25">
      <c r="B56" s="525"/>
      <c r="C56" s="328" t="s">
        <v>456</v>
      </c>
      <c r="D56" s="300">
        <v>161</v>
      </c>
      <c r="E56" s="262">
        <v>920000</v>
      </c>
      <c r="F56" s="47">
        <v>920000</v>
      </c>
    </row>
    <row r="57" spans="2:6" x14ac:dyDescent="0.25">
      <c r="B57" s="525"/>
      <c r="C57" s="328" t="s">
        <v>457</v>
      </c>
      <c r="D57" s="300">
        <v>584</v>
      </c>
      <c r="E57" s="262">
        <v>2901000</v>
      </c>
      <c r="F57" s="47">
        <v>2901000</v>
      </c>
    </row>
    <row r="58" spans="2:6" x14ac:dyDescent="0.25">
      <c r="B58" s="525"/>
      <c r="C58" s="328" t="s">
        <v>458</v>
      </c>
      <c r="D58" s="300">
        <v>828</v>
      </c>
      <c r="E58" s="262">
        <v>3743000</v>
      </c>
      <c r="F58" s="47">
        <v>3743000</v>
      </c>
    </row>
    <row r="59" spans="2:6" x14ac:dyDescent="0.25">
      <c r="B59" s="525"/>
      <c r="C59" s="328" t="s">
        <v>459</v>
      </c>
      <c r="D59" s="300">
        <v>160</v>
      </c>
      <c r="E59" s="262">
        <v>608000</v>
      </c>
      <c r="F59" s="47">
        <v>608000</v>
      </c>
    </row>
    <row r="60" spans="2:6" x14ac:dyDescent="0.25">
      <c r="B60" s="525"/>
      <c r="C60" s="328" t="s">
        <v>460</v>
      </c>
      <c r="D60" s="300">
        <v>204</v>
      </c>
      <c r="E60" s="262">
        <v>1220000</v>
      </c>
      <c r="F60" s="47">
        <v>1220000</v>
      </c>
    </row>
    <row r="61" spans="2:6" x14ac:dyDescent="0.25">
      <c r="B61" s="525"/>
      <c r="C61" s="328" t="s">
        <v>461</v>
      </c>
      <c r="D61" s="300">
        <v>200</v>
      </c>
      <c r="E61" s="262">
        <v>1269000</v>
      </c>
      <c r="F61" s="47">
        <v>1269000</v>
      </c>
    </row>
    <row r="62" spans="2:6" x14ac:dyDescent="0.25">
      <c r="B62" s="525"/>
      <c r="C62" s="328" t="s">
        <v>462</v>
      </c>
      <c r="D62" s="300">
        <v>109</v>
      </c>
      <c r="E62" s="262">
        <v>952000</v>
      </c>
      <c r="F62" s="47">
        <v>952000</v>
      </c>
    </row>
    <row r="63" spans="2:6" x14ac:dyDescent="0.25">
      <c r="B63" s="525"/>
      <c r="C63" s="328" t="s">
        <v>463</v>
      </c>
      <c r="D63" s="300">
        <v>230</v>
      </c>
      <c r="E63" s="262">
        <v>990000</v>
      </c>
      <c r="F63" s="47">
        <v>990000</v>
      </c>
    </row>
    <row r="64" spans="2:6" x14ac:dyDescent="0.25">
      <c r="B64" s="525"/>
      <c r="C64" s="328" t="s">
        <v>464</v>
      </c>
      <c r="D64" s="300">
        <v>235</v>
      </c>
      <c r="E64" s="262">
        <v>1240000</v>
      </c>
      <c r="F64" s="47">
        <v>1240000</v>
      </c>
    </row>
    <row r="65" spans="2:6" x14ac:dyDescent="0.25">
      <c r="B65" s="525"/>
      <c r="C65" s="328" t="s">
        <v>465</v>
      </c>
      <c r="D65" s="300">
        <v>322</v>
      </c>
      <c r="E65" s="262">
        <v>2261000</v>
      </c>
      <c r="F65" s="47">
        <v>2261000</v>
      </c>
    </row>
    <row r="66" spans="2:6" x14ac:dyDescent="0.25">
      <c r="B66" s="525"/>
      <c r="C66" s="328" t="s">
        <v>466</v>
      </c>
      <c r="D66" s="300">
        <v>301</v>
      </c>
      <c r="E66" s="262">
        <v>1907000</v>
      </c>
      <c r="F66" s="47">
        <v>1907000</v>
      </c>
    </row>
    <row r="67" spans="2:6" x14ac:dyDescent="0.25">
      <c r="B67" s="525"/>
      <c r="C67" s="328" t="s">
        <v>467</v>
      </c>
      <c r="D67" s="300">
        <v>195</v>
      </c>
      <c r="E67" s="262">
        <v>1466000</v>
      </c>
      <c r="F67" s="47">
        <v>1466000</v>
      </c>
    </row>
    <row r="68" spans="2:6" x14ac:dyDescent="0.25">
      <c r="B68" s="525"/>
      <c r="C68" s="328" t="s">
        <v>468</v>
      </c>
      <c r="D68" s="300">
        <v>276</v>
      </c>
      <c r="E68" s="262">
        <v>1741000</v>
      </c>
      <c r="F68" s="47">
        <v>1741000</v>
      </c>
    </row>
    <row r="69" spans="2:6" x14ac:dyDescent="0.25">
      <c r="B69" s="525"/>
      <c r="C69" s="328" t="s">
        <v>469</v>
      </c>
      <c r="D69" s="300">
        <v>308</v>
      </c>
      <c r="E69" s="262">
        <v>1627000</v>
      </c>
      <c r="F69" s="47">
        <v>1627000</v>
      </c>
    </row>
    <row r="70" spans="2:6" x14ac:dyDescent="0.25">
      <c r="B70" s="525"/>
      <c r="C70" s="328" t="s">
        <v>470</v>
      </c>
      <c r="D70" s="300">
        <v>351</v>
      </c>
      <c r="E70" s="262">
        <v>1681000</v>
      </c>
      <c r="F70" s="47">
        <v>1681000</v>
      </c>
    </row>
    <row r="71" spans="2:6" x14ac:dyDescent="0.25">
      <c r="B71" s="525"/>
      <c r="C71" s="328" t="s">
        <v>471</v>
      </c>
      <c r="D71" s="300">
        <v>113</v>
      </c>
      <c r="E71" s="262">
        <v>483000</v>
      </c>
      <c r="F71" s="47">
        <v>483000</v>
      </c>
    </row>
    <row r="72" spans="2:6" x14ac:dyDescent="0.25">
      <c r="B72" s="525"/>
      <c r="C72" s="328" t="s">
        <v>472</v>
      </c>
      <c r="D72" s="300">
        <v>542</v>
      </c>
      <c r="E72" s="262">
        <v>2012000</v>
      </c>
      <c r="F72" s="47">
        <v>2012000</v>
      </c>
    </row>
    <row r="73" spans="2:6" x14ac:dyDescent="0.25">
      <c r="B73" s="525"/>
      <c r="C73" s="328" t="s">
        <v>473</v>
      </c>
      <c r="D73" s="300">
        <v>120</v>
      </c>
      <c r="E73" s="262">
        <v>451000</v>
      </c>
      <c r="F73" s="47">
        <v>451000</v>
      </c>
    </row>
    <row r="74" spans="2:6" x14ac:dyDescent="0.25">
      <c r="B74" s="525"/>
      <c r="C74" s="328" t="s">
        <v>474</v>
      </c>
      <c r="D74" s="300">
        <v>96</v>
      </c>
      <c r="E74" s="262">
        <v>254000</v>
      </c>
      <c r="F74" s="47">
        <v>254000</v>
      </c>
    </row>
    <row r="75" spans="2:6" x14ac:dyDescent="0.25">
      <c r="B75" s="525"/>
      <c r="C75" s="328" t="s">
        <v>475</v>
      </c>
      <c r="D75" s="300">
        <v>120</v>
      </c>
      <c r="E75" s="262">
        <v>566000</v>
      </c>
      <c r="F75" s="47">
        <v>566000</v>
      </c>
    </row>
    <row r="76" spans="2:6" x14ac:dyDescent="0.25">
      <c r="B76" s="525"/>
      <c r="C76" s="328" t="s">
        <v>476</v>
      </c>
      <c r="D76" s="300">
        <v>97</v>
      </c>
      <c r="E76" s="262">
        <v>493000</v>
      </c>
      <c r="F76" s="47">
        <v>493000</v>
      </c>
    </row>
    <row r="77" spans="2:6" x14ac:dyDescent="0.25">
      <c r="B77" s="525"/>
      <c r="C77" s="328" t="s">
        <v>477</v>
      </c>
      <c r="D77" s="300">
        <v>79</v>
      </c>
      <c r="E77" s="262">
        <v>343000</v>
      </c>
      <c r="F77" s="47">
        <v>343000</v>
      </c>
    </row>
    <row r="78" spans="2:6" x14ac:dyDescent="0.25">
      <c r="B78" s="525"/>
      <c r="C78" s="328" t="s">
        <v>478</v>
      </c>
      <c r="D78" s="300">
        <v>152</v>
      </c>
      <c r="E78" s="262">
        <v>557000</v>
      </c>
      <c r="F78" s="47">
        <v>557000</v>
      </c>
    </row>
    <row r="79" spans="2:6" x14ac:dyDescent="0.25">
      <c r="B79" s="525"/>
      <c r="C79" s="328" t="s">
        <v>479</v>
      </c>
      <c r="D79" s="300">
        <v>65</v>
      </c>
      <c r="E79" s="262">
        <v>573000</v>
      </c>
      <c r="F79" s="47">
        <v>573000</v>
      </c>
    </row>
    <row r="80" spans="2:6" x14ac:dyDescent="0.25">
      <c r="B80" s="525"/>
      <c r="C80" s="328" t="s">
        <v>480</v>
      </c>
      <c r="D80" s="300">
        <v>239</v>
      </c>
      <c r="E80" s="262">
        <v>987000</v>
      </c>
      <c r="F80" s="47">
        <v>987000</v>
      </c>
    </row>
    <row r="81" spans="2:6" x14ac:dyDescent="0.25">
      <c r="B81" s="525"/>
      <c r="C81" s="328" t="s">
        <v>481</v>
      </c>
      <c r="D81" s="300">
        <v>101</v>
      </c>
      <c r="E81" s="262">
        <v>381000</v>
      </c>
      <c r="F81" s="47">
        <v>381000</v>
      </c>
    </row>
    <row r="82" spans="2:6" x14ac:dyDescent="0.25">
      <c r="B82" s="525"/>
      <c r="C82" s="328" t="s">
        <v>482</v>
      </c>
      <c r="D82" s="300">
        <v>87</v>
      </c>
      <c r="E82" s="262">
        <v>469000</v>
      </c>
      <c r="F82" s="47">
        <v>469000</v>
      </c>
    </row>
    <row r="83" spans="2:6" x14ac:dyDescent="0.25">
      <c r="B83" s="525"/>
      <c r="C83" s="328" t="s">
        <v>483</v>
      </c>
      <c r="D83" s="300">
        <v>98</v>
      </c>
      <c r="E83" s="262">
        <v>268000</v>
      </c>
      <c r="F83" s="47">
        <v>268000</v>
      </c>
    </row>
    <row r="84" spans="2:6" x14ac:dyDescent="0.25">
      <c r="B84" s="525"/>
      <c r="C84" s="328" t="s">
        <v>484</v>
      </c>
      <c r="D84" s="300">
        <v>151</v>
      </c>
      <c r="E84" s="262">
        <v>458000</v>
      </c>
      <c r="F84" s="47">
        <v>458000</v>
      </c>
    </row>
    <row r="85" spans="2:6" ht="13.8" thickBot="1" x14ac:dyDescent="0.3">
      <c r="B85" s="528"/>
      <c r="C85" s="329" t="s">
        <v>485</v>
      </c>
      <c r="D85" s="301">
        <v>162</v>
      </c>
      <c r="E85" s="331">
        <v>608000</v>
      </c>
      <c r="F85" s="319">
        <v>608000</v>
      </c>
    </row>
    <row r="86" spans="2:6" ht="12.75" customHeight="1" x14ac:dyDescent="0.25">
      <c r="B86" s="529" t="s">
        <v>503</v>
      </c>
      <c r="C86" s="267" t="s">
        <v>487</v>
      </c>
      <c r="D86" s="47">
        <v>2514</v>
      </c>
      <c r="E86" s="321">
        <v>13321000</v>
      </c>
      <c r="F86" s="321">
        <v>13321000</v>
      </c>
    </row>
    <row r="87" spans="2:6" x14ac:dyDescent="0.25">
      <c r="B87" s="525"/>
      <c r="C87" s="267" t="s">
        <v>488</v>
      </c>
      <c r="D87" s="47">
        <v>1910</v>
      </c>
      <c r="E87" s="321">
        <v>10955000</v>
      </c>
      <c r="F87" s="321">
        <v>10955000</v>
      </c>
    </row>
    <row r="88" spans="2:6" x14ac:dyDescent="0.25">
      <c r="B88" s="525"/>
      <c r="C88" s="267" t="s">
        <v>489</v>
      </c>
      <c r="D88" s="48">
        <v>879</v>
      </c>
      <c r="E88" s="321">
        <v>3979000</v>
      </c>
      <c r="F88" s="321">
        <v>3979000</v>
      </c>
    </row>
    <row r="89" spans="2:6" x14ac:dyDescent="0.25">
      <c r="B89" s="525"/>
      <c r="C89" s="267" t="s">
        <v>490</v>
      </c>
      <c r="D89" s="48">
        <v>624</v>
      </c>
      <c r="E89" s="321">
        <v>3283000</v>
      </c>
      <c r="F89" s="321">
        <v>3283000</v>
      </c>
    </row>
    <row r="90" spans="2:6" x14ac:dyDescent="0.25">
      <c r="B90" s="525"/>
      <c r="C90" s="267" t="s">
        <v>491</v>
      </c>
      <c r="D90" s="48">
        <v>416</v>
      </c>
      <c r="E90" s="321">
        <v>1372000</v>
      </c>
      <c r="F90" s="321">
        <v>1372000</v>
      </c>
    </row>
    <row r="91" spans="2:6" x14ac:dyDescent="0.25">
      <c r="B91" s="525"/>
      <c r="C91" s="267" t="s">
        <v>492</v>
      </c>
      <c r="D91" s="47">
        <v>983</v>
      </c>
      <c r="E91" s="321">
        <v>3684000</v>
      </c>
      <c r="F91" s="321">
        <v>3684000</v>
      </c>
    </row>
    <row r="92" spans="2:6" x14ac:dyDescent="0.25">
      <c r="B92" s="525"/>
      <c r="C92" s="267" t="s">
        <v>493</v>
      </c>
      <c r="D92" s="48">
        <v>659</v>
      </c>
      <c r="E92" s="321">
        <v>2890000</v>
      </c>
      <c r="F92" s="321">
        <v>2890000</v>
      </c>
    </row>
    <row r="93" spans="2:6" x14ac:dyDescent="0.25">
      <c r="B93" s="525"/>
      <c r="C93" s="267" t="s">
        <v>494</v>
      </c>
      <c r="D93" s="48">
        <v>247</v>
      </c>
      <c r="E93" s="321">
        <v>958000</v>
      </c>
      <c r="F93" s="321">
        <v>958000</v>
      </c>
    </row>
    <row r="94" spans="2:6" x14ac:dyDescent="0.25">
      <c r="B94" s="525"/>
      <c r="C94" s="267" t="s">
        <v>495</v>
      </c>
      <c r="D94" s="48">
        <v>145</v>
      </c>
      <c r="E94" s="321">
        <v>661000</v>
      </c>
      <c r="F94" s="321">
        <v>661000</v>
      </c>
    </row>
    <row r="95" spans="2:6" ht="13.8" thickBot="1" x14ac:dyDescent="0.3">
      <c r="B95" s="526"/>
      <c r="C95" s="327" t="s">
        <v>496</v>
      </c>
      <c r="D95" s="306">
        <v>75</v>
      </c>
      <c r="E95" s="318">
        <v>227000</v>
      </c>
      <c r="F95" s="319">
        <v>227000</v>
      </c>
    </row>
    <row r="96" spans="2:6" ht="12.75" customHeight="1" x14ac:dyDescent="0.25">
      <c r="B96" s="531" t="s">
        <v>504</v>
      </c>
      <c r="C96" s="274" t="s">
        <v>498</v>
      </c>
      <c r="D96" s="321">
        <v>1515</v>
      </c>
      <c r="E96" s="317">
        <v>5960000</v>
      </c>
      <c r="F96" s="321">
        <v>5960000</v>
      </c>
    </row>
    <row r="97" spans="2:6" x14ac:dyDescent="0.25">
      <c r="B97" s="532"/>
      <c r="C97" s="274" t="s">
        <v>499</v>
      </c>
      <c r="D97" s="321">
        <v>4828</v>
      </c>
      <c r="E97" s="317">
        <v>26950000</v>
      </c>
      <c r="F97" s="321">
        <v>26950000</v>
      </c>
    </row>
    <row r="98" spans="2:6" x14ac:dyDescent="0.25">
      <c r="B98" s="532"/>
      <c r="C98" s="274" t="s">
        <v>500</v>
      </c>
      <c r="D98" s="379">
        <v>411</v>
      </c>
      <c r="E98" s="317">
        <v>1444000</v>
      </c>
      <c r="F98" s="321">
        <v>1444000</v>
      </c>
    </row>
    <row r="99" spans="2:6" ht="13.8" thickBot="1" x14ac:dyDescent="0.3">
      <c r="B99" s="533"/>
      <c r="C99" s="330" t="s">
        <v>501</v>
      </c>
      <c r="D99" s="326">
        <v>1698</v>
      </c>
      <c r="E99" s="332">
        <v>6976000</v>
      </c>
      <c r="F99" s="326">
        <v>6976000</v>
      </c>
    </row>
    <row r="100" spans="2:6" ht="13.8" thickTop="1" x14ac:dyDescent="0.25"/>
  </sheetData>
  <mergeCells count="7">
    <mergeCell ref="B86:B95"/>
    <mergeCell ref="B96:B99"/>
    <mergeCell ref="B10:B25"/>
    <mergeCell ref="B26:B33"/>
    <mergeCell ref="B34:B43"/>
    <mergeCell ref="B44:B47"/>
    <mergeCell ref="B48:B85"/>
  </mergeCells>
  <hyperlinks>
    <hyperlink ref="B2" location="Inhalt!A1" display="zurück zum Inhalt " xr:uid="{00000000-0004-0000-1A00-000000000000}"/>
  </hyperlink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5:R107"/>
  <sheetViews>
    <sheetView workbookViewId="0">
      <selection activeCell="E23" sqref="E23"/>
    </sheetView>
  </sheetViews>
  <sheetFormatPr baseColWidth="10" defaultColWidth="11.44140625" defaultRowHeight="13.2" x14ac:dyDescent="0.25"/>
  <cols>
    <col min="1" max="16384" width="11.44140625" style="25"/>
  </cols>
  <sheetData>
    <row r="5" spans="2:9" ht="22.8" x14ac:dyDescent="0.4">
      <c r="B5" s="40" t="s">
        <v>126</v>
      </c>
    </row>
    <row r="6" spans="2:9" ht="22.8" x14ac:dyDescent="0.4">
      <c r="B6" s="40"/>
    </row>
    <row r="7" spans="2:9" ht="22.8" x14ac:dyDescent="0.4">
      <c r="B7" s="40"/>
    </row>
    <row r="8" spans="2:9" ht="17.399999999999999" x14ac:dyDescent="0.3">
      <c r="B8" s="26"/>
    </row>
    <row r="9" spans="2:9" ht="17.399999999999999" x14ac:dyDescent="0.3">
      <c r="B9" s="41" t="s">
        <v>127</v>
      </c>
    </row>
    <row r="11" spans="2:9" x14ac:dyDescent="0.25">
      <c r="B11" s="27" t="s">
        <v>776</v>
      </c>
      <c r="C11" s="27"/>
      <c r="D11" s="27"/>
      <c r="E11" s="27"/>
      <c r="F11" s="27"/>
      <c r="G11" s="27"/>
      <c r="H11" s="27"/>
      <c r="I11" s="27"/>
    </row>
    <row r="13" spans="2:9" x14ac:dyDescent="0.25">
      <c r="B13" s="27" t="s">
        <v>777</v>
      </c>
      <c r="C13" s="27"/>
      <c r="D13" s="27"/>
      <c r="E13" s="27"/>
      <c r="F13" s="27"/>
      <c r="G13" s="27"/>
      <c r="H13" s="27"/>
      <c r="I13" s="27"/>
    </row>
    <row r="15" spans="2:9" x14ac:dyDescent="0.25">
      <c r="B15" s="27" t="s">
        <v>770</v>
      </c>
      <c r="C15" s="27"/>
      <c r="D15" s="27"/>
      <c r="E15" s="27"/>
      <c r="F15" s="27"/>
      <c r="G15" s="27"/>
      <c r="H15" s="27"/>
    </row>
    <row r="17" spans="2:15" x14ac:dyDescent="0.25">
      <c r="B17" s="27" t="s">
        <v>771</v>
      </c>
      <c r="C17" s="27"/>
      <c r="D17" s="27"/>
      <c r="E17" s="27"/>
      <c r="F17" s="27"/>
      <c r="G17" s="27"/>
      <c r="H17" s="27"/>
    </row>
    <row r="19" spans="2:15" x14ac:dyDescent="0.25">
      <c r="B19" s="27" t="s">
        <v>772</v>
      </c>
      <c r="C19" s="27"/>
      <c r="D19" s="27"/>
      <c r="E19" s="27"/>
      <c r="F19" s="27"/>
      <c r="G19" s="27"/>
      <c r="H19" s="27"/>
      <c r="I19" s="27"/>
      <c r="J19" s="27"/>
      <c r="K19" s="27"/>
    </row>
    <row r="21" spans="2:15" x14ac:dyDescent="0.25">
      <c r="B21" s="27" t="s">
        <v>773</v>
      </c>
      <c r="C21" s="27"/>
      <c r="D21" s="27"/>
      <c r="E21" s="27"/>
      <c r="F21" s="27"/>
      <c r="G21" s="27"/>
      <c r="H21" s="27"/>
      <c r="I21" s="27"/>
      <c r="J21" s="27"/>
      <c r="K21" s="27"/>
    </row>
    <row r="23" spans="2:15" x14ac:dyDescent="0.25">
      <c r="B23" s="27" t="s">
        <v>778</v>
      </c>
      <c r="C23" s="27"/>
      <c r="D23" s="27"/>
      <c r="E23" s="27"/>
      <c r="F23" s="27"/>
      <c r="G23" s="27"/>
      <c r="H23" s="27"/>
      <c r="I23" s="27"/>
    </row>
    <row r="25" spans="2:15" x14ac:dyDescent="0.25">
      <c r="B25" s="27" t="s">
        <v>775</v>
      </c>
      <c r="C25" s="27"/>
      <c r="D25" s="27"/>
      <c r="E25" s="27"/>
      <c r="F25" s="27"/>
      <c r="G25" s="27"/>
      <c r="H25" s="27"/>
      <c r="I25" s="27"/>
      <c r="J25" s="27"/>
      <c r="K25" s="27"/>
      <c r="L25" s="27"/>
      <c r="M25" s="27"/>
      <c r="N25" s="27"/>
      <c r="O25" s="27"/>
    </row>
    <row r="29" spans="2:15" ht="17.399999999999999" x14ac:dyDescent="0.3">
      <c r="B29" s="41" t="s">
        <v>134</v>
      </c>
    </row>
    <row r="30" spans="2:15" ht="17.399999999999999" x14ac:dyDescent="0.3">
      <c r="B30" s="41"/>
    </row>
    <row r="31" spans="2:15" x14ac:dyDescent="0.25">
      <c r="B31" s="27" t="s">
        <v>779</v>
      </c>
      <c r="C31" s="27"/>
      <c r="D31" s="27"/>
      <c r="E31" s="27"/>
      <c r="F31" s="27"/>
      <c r="G31" s="27"/>
      <c r="H31" s="27"/>
      <c r="I31" s="27"/>
      <c r="J31" s="27"/>
      <c r="K31" s="27"/>
      <c r="L31" s="27"/>
    </row>
    <row r="32" spans="2:15" x14ac:dyDescent="0.25">
      <c r="B32" s="27"/>
    </row>
    <row r="33" spans="2:12" x14ac:dyDescent="0.25">
      <c r="B33" s="27" t="s">
        <v>780</v>
      </c>
      <c r="C33" s="27"/>
      <c r="D33" s="27"/>
      <c r="E33" s="27"/>
      <c r="F33" s="27"/>
      <c r="G33" s="27"/>
      <c r="H33" s="27"/>
      <c r="I33" s="27"/>
      <c r="J33" s="27"/>
      <c r="K33" s="27"/>
      <c r="L33" s="27"/>
    </row>
    <row r="34" spans="2:12" x14ac:dyDescent="0.25">
      <c r="B34" s="27"/>
    </row>
    <row r="35" spans="2:12" x14ac:dyDescent="0.25">
      <c r="B35" s="27" t="s">
        <v>1039</v>
      </c>
      <c r="C35" s="27"/>
      <c r="D35" s="27"/>
      <c r="E35" s="27"/>
      <c r="F35" s="27"/>
      <c r="G35" s="27"/>
      <c r="H35" s="27"/>
      <c r="I35" s="27"/>
      <c r="J35" s="27"/>
      <c r="K35" s="27"/>
      <c r="L35" s="27"/>
    </row>
    <row r="36" spans="2:12" x14ac:dyDescent="0.25">
      <c r="B36" s="27"/>
    </row>
    <row r="37" spans="2:12" x14ac:dyDescent="0.25">
      <c r="B37" s="27" t="s">
        <v>1040</v>
      </c>
    </row>
    <row r="38" spans="2:12" x14ac:dyDescent="0.25">
      <c r="B38" s="27"/>
    </row>
    <row r="39" spans="2:12" x14ac:dyDescent="0.25">
      <c r="B39" s="27" t="s">
        <v>1055</v>
      </c>
    </row>
    <row r="40" spans="2:12" x14ac:dyDescent="0.25">
      <c r="B40" s="27"/>
    </row>
    <row r="41" spans="2:12" x14ac:dyDescent="0.25">
      <c r="B41" s="27" t="s">
        <v>1041</v>
      </c>
    </row>
    <row r="42" spans="2:12" x14ac:dyDescent="0.25">
      <c r="B42" s="27"/>
    </row>
    <row r="43" spans="2:12" x14ac:dyDescent="0.25">
      <c r="B43" s="27" t="s">
        <v>1046</v>
      </c>
    </row>
    <row r="44" spans="2:12" x14ac:dyDescent="0.25">
      <c r="B44" s="27"/>
    </row>
    <row r="45" spans="2:12" x14ac:dyDescent="0.25">
      <c r="B45" s="27" t="s">
        <v>1054</v>
      </c>
    </row>
    <row r="46" spans="2:12" x14ac:dyDescent="0.25">
      <c r="B46" s="27"/>
    </row>
    <row r="47" spans="2:12" x14ac:dyDescent="0.25">
      <c r="B47" s="27" t="s">
        <v>1053</v>
      </c>
    </row>
    <row r="48" spans="2:12" x14ac:dyDescent="0.25">
      <c r="B48" s="27"/>
    </row>
    <row r="49" spans="2:18" x14ac:dyDescent="0.25">
      <c r="B49" s="27" t="s">
        <v>971</v>
      </c>
    </row>
    <row r="50" spans="2:18" x14ac:dyDescent="0.25">
      <c r="B50" s="27"/>
    </row>
    <row r="51" spans="2:18" x14ac:dyDescent="0.25">
      <c r="B51" s="27" t="s">
        <v>972</v>
      </c>
    </row>
    <row r="52" spans="2:18" x14ac:dyDescent="0.25">
      <c r="B52" s="27"/>
    </row>
    <row r="53" spans="2:18" x14ac:dyDescent="0.25">
      <c r="B53" s="27" t="s">
        <v>973</v>
      </c>
    </row>
    <row r="54" spans="2:18" x14ac:dyDescent="0.25">
      <c r="B54" s="27"/>
    </row>
    <row r="55" spans="2:18" x14ac:dyDescent="0.25">
      <c r="B55" s="27" t="s">
        <v>974</v>
      </c>
    </row>
    <row r="56" spans="2:18" x14ac:dyDescent="0.25">
      <c r="B56" s="27"/>
    </row>
    <row r="57" spans="2:18" x14ac:dyDescent="0.25">
      <c r="B57" s="27" t="s">
        <v>1059</v>
      </c>
      <c r="R57"/>
    </row>
    <row r="58" spans="2:18" x14ac:dyDescent="0.25">
      <c r="B58" s="27"/>
    </row>
    <row r="59" spans="2:18" x14ac:dyDescent="0.25">
      <c r="B59" s="27" t="s">
        <v>976</v>
      </c>
      <c r="R59"/>
    </row>
    <row r="60" spans="2:18" x14ac:dyDescent="0.25">
      <c r="B60" s="27"/>
    </row>
    <row r="61" spans="2:18" x14ac:dyDescent="0.25">
      <c r="B61" s="27" t="s">
        <v>1060</v>
      </c>
    </row>
    <row r="62" spans="2:18" x14ac:dyDescent="0.25">
      <c r="B62" s="27"/>
    </row>
    <row r="63" spans="2:18" x14ac:dyDescent="0.25">
      <c r="B63" s="27" t="s">
        <v>978</v>
      </c>
      <c r="R63"/>
    </row>
    <row r="64" spans="2:18" x14ac:dyDescent="0.25">
      <c r="B64" s="27"/>
    </row>
    <row r="65" spans="2:18" x14ac:dyDescent="0.25">
      <c r="B65" s="27" t="s">
        <v>1061</v>
      </c>
      <c r="R65"/>
    </row>
    <row r="66" spans="2:18" x14ac:dyDescent="0.25">
      <c r="B66" s="27"/>
    </row>
    <row r="67" spans="2:18" x14ac:dyDescent="0.25">
      <c r="B67" s="27" t="s">
        <v>1062</v>
      </c>
      <c r="R67"/>
    </row>
    <row r="68" spans="2:18" x14ac:dyDescent="0.25">
      <c r="B68" s="27"/>
    </row>
    <row r="69" spans="2:18" x14ac:dyDescent="0.25">
      <c r="B69" s="27" t="s">
        <v>1063</v>
      </c>
      <c r="R69"/>
    </row>
    <row r="71" spans="2:18" x14ac:dyDescent="0.25">
      <c r="B71" s="27" t="s">
        <v>1064</v>
      </c>
      <c r="R71"/>
    </row>
    <row r="72" spans="2:18" x14ac:dyDescent="0.25">
      <c r="B72" s="27"/>
    </row>
    <row r="73" spans="2:18" x14ac:dyDescent="0.25">
      <c r="B73" s="27" t="s">
        <v>983</v>
      </c>
      <c r="R73"/>
    </row>
    <row r="74" spans="2:18" x14ac:dyDescent="0.25">
      <c r="B74" s="27"/>
    </row>
    <row r="75" spans="2:18" x14ac:dyDescent="0.25">
      <c r="B75" s="27" t="s">
        <v>984</v>
      </c>
      <c r="R75"/>
    </row>
    <row r="76" spans="2:18" x14ac:dyDescent="0.25">
      <c r="B76" s="27"/>
    </row>
    <row r="77" spans="2:18" x14ac:dyDescent="0.25">
      <c r="B77" s="27" t="s">
        <v>985</v>
      </c>
      <c r="R77"/>
    </row>
    <row r="78" spans="2:18" x14ac:dyDescent="0.25">
      <c r="B78" s="27"/>
    </row>
    <row r="79" spans="2:18" x14ac:dyDescent="0.25">
      <c r="B79" s="27" t="s">
        <v>1065</v>
      </c>
      <c r="R79"/>
    </row>
    <row r="80" spans="2:18" x14ac:dyDescent="0.25">
      <c r="B80" s="27"/>
    </row>
    <row r="81" spans="2:4" x14ac:dyDescent="0.25">
      <c r="B81" s="27"/>
    </row>
    <row r="83" spans="2:4" ht="17.399999999999999" x14ac:dyDescent="0.3">
      <c r="B83" s="41" t="s">
        <v>129</v>
      </c>
    </row>
    <row r="84" spans="2:4" ht="17.399999999999999" x14ac:dyDescent="0.3">
      <c r="B84" s="41"/>
    </row>
    <row r="85" spans="2:4" x14ac:dyDescent="0.25">
      <c r="B85" s="27" t="s">
        <v>660</v>
      </c>
      <c r="C85" s="27"/>
      <c r="D85" s="27"/>
    </row>
    <row r="86" spans="2:4" x14ac:dyDescent="0.25">
      <c r="B86" s="27"/>
      <c r="C86" s="27"/>
      <c r="D86" s="27"/>
    </row>
    <row r="87" spans="2:4" x14ac:dyDescent="0.25">
      <c r="B87" s="27" t="s">
        <v>667</v>
      </c>
      <c r="C87" s="27"/>
      <c r="D87" s="27"/>
    </row>
    <row r="88" spans="2:4" ht="12.75" customHeight="1" x14ac:dyDescent="0.3">
      <c r="B88" s="203"/>
    </row>
    <row r="89" spans="2:4" x14ac:dyDescent="0.25">
      <c r="B89" s="27" t="s">
        <v>130</v>
      </c>
      <c r="C89" s="27"/>
      <c r="D89" s="106"/>
    </row>
    <row r="91" spans="2:4" x14ac:dyDescent="0.25">
      <c r="B91" s="27" t="s">
        <v>131</v>
      </c>
      <c r="C91" s="27"/>
    </row>
    <row r="93" spans="2:4" x14ac:dyDescent="0.25">
      <c r="B93" s="27" t="s">
        <v>132</v>
      </c>
      <c r="C93" s="27"/>
    </row>
    <row r="95" spans="2:4" x14ac:dyDescent="0.25">
      <c r="B95" s="27" t="s">
        <v>767</v>
      </c>
      <c r="C95" s="27"/>
    </row>
    <row r="97" spans="2:5" x14ac:dyDescent="0.25">
      <c r="B97" s="27" t="s">
        <v>133</v>
      </c>
      <c r="C97" s="27"/>
      <c r="D97" s="27"/>
      <c r="E97" s="27"/>
    </row>
    <row r="99" spans="2:5" x14ac:dyDescent="0.25">
      <c r="B99" s="27" t="s">
        <v>686</v>
      </c>
      <c r="C99" s="27"/>
    </row>
    <row r="101" spans="2:5" x14ac:dyDescent="0.25">
      <c r="B101" s="27" t="s">
        <v>698</v>
      </c>
      <c r="C101" s="27"/>
      <c r="D101" s="27"/>
    </row>
    <row r="103" spans="2:5" x14ac:dyDescent="0.25">
      <c r="B103" s="27" t="s">
        <v>713</v>
      </c>
      <c r="C103" s="27"/>
      <c r="D103" s="27"/>
      <c r="E103" s="27"/>
    </row>
    <row r="105" spans="2:5" x14ac:dyDescent="0.25">
      <c r="B105" s="27" t="s">
        <v>719</v>
      </c>
      <c r="C105" s="27"/>
    </row>
    <row r="107" spans="2:5" x14ac:dyDescent="0.25">
      <c r="B107" s="27" t="s">
        <v>760</v>
      </c>
      <c r="C107" s="27"/>
    </row>
  </sheetData>
  <hyperlinks>
    <hyperlink ref="B11" location="Tabelle1!A1" display="Tabelle 1: Panelstichprobenumfang auf Haushaltsebene nach Wellen und Teilstichproben " xr:uid="{00000000-0004-0000-0200-000000000000}"/>
    <hyperlink ref="B13" location="Tabelle2!A1" display="Tabelle 2: Panelstichprobenumfang auf Personenebene nach Wellen und Teilstichproben" xr:uid="{00000000-0004-0000-0200-000001000000}"/>
    <hyperlink ref="B11:H11" location="Tabelle1!A1" display="Tabelle 1: Panelstichprobenumfang auf Haushaltsebene nach Wellen und Teilstichproben " xr:uid="{00000000-0004-0000-0200-000002000000}"/>
    <hyperlink ref="B13:H13" location="Tabelle2!A1" display="Tabelle 2: Panelstichprobenumfang auf Personenebene nach Wellen und Teilstichproben" xr:uid="{00000000-0004-0000-0200-000003000000}"/>
    <hyperlink ref="B15:H15" location="'Tabelle A3'!A1" display="Tabelle A3: Panelstichprobenumfang fremdsprachige Interviews nach Wellen" xr:uid="{00000000-0004-0000-0200-000004000000}"/>
    <hyperlink ref="B17:H17" location="'Tabelle A4'!A1" display="Tabelle A4: Response-Rate auf Haushaltsebene nach Teilstichproben" xr:uid="{00000000-0004-0000-0200-000005000000}"/>
    <hyperlink ref="B19:J19" location="Tabelle5!A1" display="Tabelle 5: Durchschnittliche Realisierungsrate innerhalb der befragten Haushalte nach Wellen und Teilstichproben" xr:uid="{00000000-0004-0000-0200-000006000000}"/>
    <hyperlink ref="B21:J21" location="Tabelle6!A1" display="Tabelle 6: Anteil Personeninterviews ab Welle 2 mit panelbereiten Befragten der Vorwelle nach Teilstichproben" xr:uid="{00000000-0004-0000-0200-000007000000}"/>
    <hyperlink ref="B23:H23" location="Tabelle7!A1" display="Tabelle 7: Panelbereitschaft bei erstbefragten Haushalten*** nach Wellen" xr:uid="{00000000-0004-0000-0200-000008000000}"/>
    <hyperlink ref="B25:N25" location="Tabelle8!A1" display="Tabelle 8: Zustimmung zur Zuspielung von Prozessdaten in Personeninterviews (15 bis unter 65 Jahre), in denen in der jeweiligen Welle die Zuspielfrage gestellt wurde, nach Wellen" xr:uid="{00000000-0004-0000-0200-000009000000}"/>
    <hyperlink ref="B89:C89" location="Fallzahlen!A1" display="Fallzahlen" xr:uid="{00000000-0004-0000-0200-00000A000000}"/>
    <hyperlink ref="B91:C91" location="Erhebungsmethode!A1" display="Erhebungsmethode" xr:uid="{00000000-0004-0000-0200-00000B000000}"/>
    <hyperlink ref="B93:C93" location="Erhebungssprachen!A1" display="Erhebungssprachen" xr:uid="{00000000-0004-0000-0200-00000C000000}"/>
    <hyperlink ref="B95:C95" location="'Response Raten'!A1" display="Response Rate" xr:uid="{00000000-0004-0000-0200-00000D000000}"/>
    <hyperlink ref="B97:E97" location="'Ausschöpfung innerhalb der HH'!A1" display="Ausschöpfung innerhalb der Haushalte" xr:uid="{00000000-0004-0000-0200-00000E000000}"/>
    <hyperlink ref="B31" location="Tabelle1!A1" display="Tabelle 1: Panelstichprobenumfang auf Haushaltsebene nach Wellen und Teilstichproben " xr:uid="{00000000-0004-0000-0200-00000F000000}"/>
    <hyperlink ref="B35" location="'Tabelle A11'!A1" display="Tabelle A11: Variablenübersicht, Abkürzungen und Referenzkategorien für die Logit-Modelle der erstbefragten Split-Haushalte (Welle 17 und Welle 18)" xr:uid="{00000000-0004-0000-0200-000010000000}"/>
    <hyperlink ref="B85:D85" location="Themen_Merkmalsgruppen!A1" display="Themen und Merkmalsgruppen" xr:uid="{00000000-0004-0000-0200-000011000000}"/>
    <hyperlink ref="B87:D87" location="Untersuchungseinheiten!A1" display="Untersuchungseinheiten" xr:uid="{00000000-0004-0000-0200-000012000000}"/>
    <hyperlink ref="B99:C99" location="Feldzeit!A1" display="Feldzeit " xr:uid="{00000000-0004-0000-0200-000013000000}"/>
    <hyperlink ref="B101:D101" location="Zeitraum_Zeitbezug!A1" display="Zeitraum und Zeitbezug" xr:uid="{00000000-0004-0000-0200-000014000000}"/>
    <hyperlink ref="B103:E103" location="'Reg. Gliederung_Gebietsstand'!A1" display="Regionale Gliederung und Gebietsstand" xr:uid="{00000000-0004-0000-0200-000015000000}"/>
    <hyperlink ref="B105:C105" location="Erhebungsdesign!A1" display="Erhebungsdesign" xr:uid="{00000000-0004-0000-0200-000016000000}"/>
    <hyperlink ref="B107:C107" location="Datenzugang!A1" display="Datenzugang" xr:uid="{00000000-0004-0000-0200-000018000000}"/>
    <hyperlink ref="B11:I11" location="'Tabelle A1'!A1" display="Tabelle 1: Panelstichprobenumfang auf Haushaltsebene nach Wellen und Teilstichproben " xr:uid="{00000000-0004-0000-0200-000019000000}"/>
    <hyperlink ref="B13:I13" location="'Tabelle A2'!A1" display="Tabelle A2: Panelstichprobenumfang auf Personenebene nach Wellen und Teilstichproben" xr:uid="{00000000-0004-0000-0200-00001A000000}"/>
    <hyperlink ref="B19:K19" location="'Tabelle A5'!A1" display="Tabelle A5: Durchschnittliche Realisierungsrate innerhalb der befragten Haushalte nach Wellen und Teilstichproben" xr:uid="{00000000-0004-0000-0200-00001B000000}"/>
    <hyperlink ref="B21:K21" location="'Tabelle A6'!A1" display="Tabelle A6: Anteil Personeninterviews ab Welle 2 mit panelbereiten Befragten der Vorwelle nach Teilstichproben" xr:uid="{00000000-0004-0000-0200-00001C000000}"/>
    <hyperlink ref="B23:I23" location="'Tabelle A7'!A1" display="Tabelle A7: Panelbereitschaft bei erstbefragten Haushalten*** nach Wellen" xr:uid="{00000000-0004-0000-0200-00001D000000}"/>
    <hyperlink ref="B25:O25" location="'Tabelle A8'!A1" display="Tabelle A8: Zustimmung zur Zuspielung von Prozessdaten in Personeninterviews (15 bis unter 65 Jahre), in denen in der jeweiligen Welle die Zuspielfrage gestellt wurde, nach Wellen" xr:uid="{00000000-0004-0000-0200-00001E000000}"/>
    <hyperlink ref="B31:L31" location="'Tabelle A9'!A1" display="Tabelle A9: Variablenübersicht, Abkürzungen und Referenzkategorien für die Logit-Modelle der Wiederholerhaushalte" xr:uid="{00000000-0004-0000-0200-00001F000000}"/>
    <hyperlink ref="B35:L35" location="'Tabelle A11'!A1" display="Tabelle A11: Variablenübersicht, Abkürzungen und Referenzkategorien für die Logit-Modelle der erstbefragten Split-Haushalte (Welle 10 und Welle 11)" xr:uid="{00000000-0004-0000-0200-000020000000}"/>
    <hyperlink ref="E33" location="'Tabelle A10_W12'!A1" display="'Tabelle A10_W12'!A1" xr:uid="{00000000-0004-0000-0200-000021000000}"/>
    <hyperlink ref="B33" location="'Tabelle A10'!A1" display="Tabelle A10: Logit-Modelle zur Wiederteilnahme für Panelbereitschaft, Erreichbarkeit und Teilnahme" xr:uid="{00000000-0004-0000-0200-000022000000}"/>
    <hyperlink ref="B37" location="'Tabelle A12'!A1" display="Tabelle A12: Logit-Modelle zur Erstteilnahme von Split-W17-Haushalten" xr:uid="{00000000-0004-0000-0200-000023000000}"/>
    <hyperlink ref="B39" location="'Tabelle A13'!A1" display="Tabelle A13: Logit-Modelle zur Erstteilnahme von Split-W18-Haushalten" xr:uid="{00000000-0004-0000-0200-000024000000}"/>
    <hyperlink ref="B41" location="'Tabelle A14'!A1" display="Tabelle A14: Variablenübersicht, Abkürzungen und Referenzkategorien für die Logit-Modelle der BA-Auffrischungsstichprobe Welle 18" xr:uid="{00000000-0004-0000-0200-000025000000}"/>
    <hyperlink ref="B43" location="'Tabelle A15'!A1" display="Tabelle A15: Logit-Modelle zur Erstteilnahme der BA-Auffrischungsstichprobe Welle 18" xr:uid="{00000000-0004-0000-0200-000026000000}"/>
    <hyperlink ref="B51" location="'Tabelle A19'!A1" display="Tabelle A19: Logit-Modelle zur Wiederteilnahme Personen für Panelbereitschaft, Erreichbarkeit und Teilnahme" xr:uid="{00000000-0004-0000-0200-000028000000}"/>
    <hyperlink ref="B53" location="'Tabelle A20'!A1" display="Tabelle A20: Variablenübersicht, Abkürzungen und Referenzkategorien für die Logit-Modelle der temporären Ausfälle" xr:uid="{00000000-0004-0000-0200-000029000000}"/>
    <hyperlink ref="B55" location="'Tabelle A21'!A1" display="Tabelle A21: Logit-Modelle temporärer Ausfälle" xr:uid="{00000000-0004-0000-0200-00002A000000}"/>
    <hyperlink ref="B57" location="'Tabelle A22'!A1" display="Tabelle A22: Soll-Verteilungen und Verteilungen nach Kalibrierung (Ba-Stichprobe, Haushalte)" xr:uid="{00000000-0004-0000-0200-00002B000000}"/>
    <hyperlink ref="B59" location="'Tabelle A23'!A1" display="Tabelle A23: Kenngrößen der Verteilung der Gewichte (BA-Stichprobe, Haushalte)" xr:uid="{00000000-0004-0000-0200-00002C000000}"/>
    <hyperlink ref="B61" location="'Tabelle A24'!A1" display="Tabelle A24: Soll-Verteilung und Verteilungen nach Kalibrierung (Bevölkerungsstichprobe, Haushalte)" xr:uid="{00000000-0004-0000-0200-00002D000000}"/>
    <hyperlink ref="B63" location="'Tabelle A25'!A1" display="Tabelle A25: Kenngrößen der Verteilung der Gewichte (Bevölkerungsstichprobe, Haushalte)" xr:uid="{00000000-0004-0000-0200-00002E000000}"/>
    <hyperlink ref="B65" location="'Tabelle A26'!A1" display="Tabelle A26: Soll-Verteilungen und Vereilungen nach Kalibrierung (Gesamtstichprobe, Haushalte)" xr:uid="{00000000-0004-0000-0200-00002F000000}"/>
    <hyperlink ref="B67" location="'Tabelle A27'!A1" display="Tabelle A27: Kenngrößen der Verteilung der  Gewichte (Gesamtstichprobe, Haushalte)" xr:uid="{00000000-0004-0000-0200-000030000000}"/>
    <hyperlink ref="B69" location="'Tabelle A28'!A1" display="Tabelle A28: Soll Verteilungen und Verteilungen nach Kalibrierung (BA-Stichprobe, Personen)" xr:uid="{00000000-0004-0000-0200-000031000000}"/>
    <hyperlink ref="B71" location="'Tabelle A29'!A1" display="Tabelle A29: Kenngrößen der Verteilung der Gewichte (BA-Stichprobe, Personen)" xr:uid="{00000000-0004-0000-0200-000032000000}"/>
    <hyperlink ref="B73" location="'Tabelle A30'!A1" display="Tabelle A30: Soll-Verteilungen und Verteilungen nach Kalibrierung (Bevölkerungsstichprobe, Personen)" xr:uid="{00000000-0004-0000-0200-000033000000}"/>
    <hyperlink ref="B75" location="'Tabelle A31'!A1" display="Tabelle A31: Kenngrößen der Verteilung der Gewichte (Bevölkerungsstichprobe, Personen)" xr:uid="{00000000-0004-0000-0200-000034000000}"/>
    <hyperlink ref="B77" location="'Tabelle A32'!A1" display="Tabelle A32: Soll-Verteilungen und Verteilungen nach Kalibrierung (Gesamtstichprobe, Personen)" xr:uid="{00000000-0004-0000-0200-000035000000}"/>
    <hyperlink ref="B79" location="'Tabelle A33'!A1" display="Tabelle A33: Kenngrößen der Verteilung der Gewichte (Gesamtstichprobe, Personen)" xr:uid="{00000000-0004-0000-0200-000036000000}"/>
    <hyperlink ref="B45" location="'Tabelle A16'!A1" display="Tabelle A16: Variablenübersicht, Abkürzungen und Referenzkategorien für die Logit-Modelle der Bestandsauffrischungsstichprobe (EWO) Welle 18" xr:uid="{9198E39B-17F1-4C02-B043-BF78776558D6}"/>
    <hyperlink ref="B47" location="'Tabelle A17'!A1" display="Tabelle A17: Logit-Modelle zur Erstteilnahme für Erreichbarkeit und Teilnahme der Bestandsauffrischungsstichprobe (EWO) Welle 18 " xr:uid="{26D7569A-8C66-454A-A292-5DB7457BE832}"/>
    <hyperlink ref="B49" location="'Tabelle A18'!A1" display="Tabelle A18: Variablenübersicht, Abkürzungen und Referenzkategorien für die Logit-Modelle der Personen mit wiederholter Teilnahme" xr:uid="{00000000-0004-0000-0200-000027000000}"/>
  </hyperlinks>
  <pageMargins left="0.7" right="0.7" top="0.78740157499999996" bottom="0.78740157499999996"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C24"/>
  <sheetViews>
    <sheetView showGridLines="0" workbookViewId="0">
      <selection activeCell="B2" sqref="B2"/>
    </sheetView>
  </sheetViews>
  <sheetFormatPr baseColWidth="10" defaultRowHeight="13.2" x14ac:dyDescent="0.25"/>
  <cols>
    <col min="2" max="2" width="44" customWidth="1"/>
    <col min="3" max="3" width="19.33203125" customWidth="1"/>
  </cols>
  <sheetData>
    <row r="2" spans="2:3" x14ac:dyDescent="0.25">
      <c r="B2" s="24" t="s">
        <v>122</v>
      </c>
    </row>
    <row r="7" spans="2:3" ht="17.399999999999999" x14ac:dyDescent="0.3">
      <c r="B7" s="32" t="s">
        <v>980</v>
      </c>
    </row>
    <row r="8" spans="2:3" ht="13.8" thickBot="1" x14ac:dyDescent="0.3"/>
    <row r="9" spans="2:3" ht="14.4" thickTop="1" thickBot="1" x14ac:dyDescent="0.3">
      <c r="B9" s="281" t="s">
        <v>431</v>
      </c>
      <c r="C9" s="282">
        <v>39.241019999999999</v>
      </c>
    </row>
    <row r="10" spans="2:3" ht="13.8" thickBot="1" x14ac:dyDescent="0.3">
      <c r="B10" s="283" t="s">
        <v>432</v>
      </c>
      <c r="C10" s="284">
        <v>190.23740000000001</v>
      </c>
    </row>
    <row r="11" spans="2:3" ht="13.8" thickBot="1" x14ac:dyDescent="0.3">
      <c r="B11" s="283" t="s">
        <v>433</v>
      </c>
      <c r="C11" s="284">
        <v>254.33799999999999</v>
      </c>
    </row>
    <row r="12" spans="2:3" ht="13.8" thickBot="1" x14ac:dyDescent="0.3">
      <c r="B12" s="283" t="s">
        <v>434</v>
      </c>
      <c r="C12" s="284">
        <v>398.12079999999997</v>
      </c>
    </row>
    <row r="13" spans="2:3" ht="13.8" thickBot="1" x14ac:dyDescent="0.3">
      <c r="B13" s="283" t="s">
        <v>435</v>
      </c>
      <c r="C13" s="284">
        <v>1348.8320000000001</v>
      </c>
    </row>
    <row r="14" spans="2:3" ht="13.8" thickBot="1" x14ac:dyDescent="0.3">
      <c r="B14" s="283" t="s">
        <v>436</v>
      </c>
      <c r="C14" s="284">
        <v>6419.8710000000001</v>
      </c>
    </row>
    <row r="15" spans="2:3" ht="13.8" thickBot="1" x14ac:dyDescent="0.3">
      <c r="B15" s="283" t="s">
        <v>437</v>
      </c>
      <c r="C15" s="284">
        <v>17864.73</v>
      </c>
    </row>
    <row r="16" spans="2:3" ht="13.8" thickBot="1" x14ac:dyDescent="0.3">
      <c r="B16" s="283" t="s">
        <v>438</v>
      </c>
      <c r="C16" s="284">
        <v>20913.099999999999</v>
      </c>
    </row>
    <row r="17" spans="2:3" ht="13.8" thickBot="1" x14ac:dyDescent="0.3">
      <c r="B17" s="283" t="s">
        <v>439</v>
      </c>
      <c r="C17" s="284">
        <v>23821.46</v>
      </c>
    </row>
    <row r="18" spans="2:3" ht="13.8" thickBot="1" x14ac:dyDescent="0.3">
      <c r="B18" s="283" t="s">
        <v>440</v>
      </c>
      <c r="C18" s="284">
        <v>4889.9669999999996</v>
      </c>
    </row>
    <row r="19" spans="2:3" ht="13.8" thickBot="1" x14ac:dyDescent="0.3">
      <c r="B19" s="283" t="s">
        <v>441</v>
      </c>
      <c r="C19" s="284">
        <v>6769.4740000000002</v>
      </c>
    </row>
    <row r="20" spans="2:3" ht="13.8" thickBot="1" x14ac:dyDescent="0.3">
      <c r="B20" s="283" t="s">
        <v>442</v>
      </c>
      <c r="C20" s="284">
        <v>27.945519999999998</v>
      </c>
    </row>
    <row r="21" spans="2:3" ht="13.8" thickBot="1" x14ac:dyDescent="0.3">
      <c r="B21" s="283" t="s">
        <v>443</v>
      </c>
      <c r="C21" s="284">
        <v>32147.64</v>
      </c>
    </row>
    <row r="22" spans="2:3" ht="13.8" thickBot="1" x14ac:dyDescent="0.3">
      <c r="B22" s="283" t="s">
        <v>444</v>
      </c>
      <c r="C22" s="285">
        <v>8452</v>
      </c>
    </row>
    <row r="23" spans="2:3" ht="13.8" thickBot="1" x14ac:dyDescent="0.3">
      <c r="B23" s="420" t="s">
        <v>445</v>
      </c>
      <c r="C23" s="286">
        <v>0.34288233000000001</v>
      </c>
    </row>
    <row r="24" spans="2:3" ht="13.8" thickTop="1" x14ac:dyDescent="0.25"/>
  </sheetData>
  <hyperlinks>
    <hyperlink ref="B2" location="Inhalt!A1" display="zurück zum Inhalt " xr:uid="{00000000-0004-0000-1B00-000000000000}"/>
  </hyperlinks>
  <pageMargins left="0.7" right="0.7" top="0.78740157499999996" bottom="0.78740157499999996"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F38"/>
  <sheetViews>
    <sheetView showGridLines="0" workbookViewId="0">
      <selection activeCell="B2" sqref="B2"/>
    </sheetView>
  </sheetViews>
  <sheetFormatPr baseColWidth="10" defaultRowHeight="13.2" x14ac:dyDescent="0.25"/>
  <cols>
    <col min="1" max="1" width="11.33203125" customWidth="1"/>
    <col min="2" max="2" width="44.88671875" customWidth="1"/>
    <col min="3" max="3" width="49.109375" customWidth="1"/>
    <col min="4" max="4" width="16.88671875" style="15" customWidth="1"/>
    <col min="5" max="5" width="15.6640625" style="15" customWidth="1"/>
    <col min="6" max="6" width="26.6640625" style="15" customWidth="1"/>
  </cols>
  <sheetData>
    <row r="2" spans="2:6" x14ac:dyDescent="0.25">
      <c r="B2" s="24" t="s">
        <v>122</v>
      </c>
    </row>
    <row r="7" spans="2:6" ht="17.399999999999999" x14ac:dyDescent="0.3">
      <c r="B7" s="32" t="s">
        <v>981</v>
      </c>
    </row>
    <row r="8" spans="2:6" ht="13.8" thickBot="1" x14ac:dyDescent="0.3"/>
    <row r="9" spans="2:6" ht="27.6" thickTop="1" thickBot="1" x14ac:dyDescent="0.3">
      <c r="B9" s="337" t="s">
        <v>385</v>
      </c>
      <c r="C9" s="338" t="s">
        <v>1049</v>
      </c>
      <c r="D9" s="271" t="s">
        <v>386</v>
      </c>
      <c r="E9" s="341" t="s">
        <v>446</v>
      </c>
      <c r="F9" s="342" t="s">
        <v>388</v>
      </c>
    </row>
    <row r="10" spans="2:6" ht="13.5" customHeight="1" thickTop="1" x14ac:dyDescent="0.25">
      <c r="B10" s="525" t="s">
        <v>505</v>
      </c>
      <c r="C10" s="339" t="s">
        <v>506</v>
      </c>
      <c r="D10" s="379">
        <v>118</v>
      </c>
      <c r="E10" s="317">
        <v>142802</v>
      </c>
      <c r="F10" s="321">
        <v>142802</v>
      </c>
    </row>
    <row r="11" spans="2:6" x14ac:dyDescent="0.25">
      <c r="B11" s="525"/>
      <c r="C11" s="339" t="s">
        <v>507</v>
      </c>
      <c r="D11" s="379">
        <v>79</v>
      </c>
      <c r="E11" s="317">
        <v>136293</v>
      </c>
      <c r="F11" s="321">
        <v>136293</v>
      </c>
    </row>
    <row r="12" spans="2:6" x14ac:dyDescent="0.25">
      <c r="B12" s="525"/>
      <c r="C12" s="339" t="s">
        <v>508</v>
      </c>
      <c r="D12" s="379">
        <v>320</v>
      </c>
      <c r="E12" s="317">
        <v>394369</v>
      </c>
      <c r="F12" s="321">
        <v>394369</v>
      </c>
    </row>
    <row r="13" spans="2:6" x14ac:dyDescent="0.25">
      <c r="B13" s="525"/>
      <c r="C13" s="339" t="s">
        <v>509</v>
      </c>
      <c r="D13" s="379">
        <v>41</v>
      </c>
      <c r="E13" s="317">
        <v>68910</v>
      </c>
      <c r="F13" s="321">
        <v>68910</v>
      </c>
    </row>
    <row r="14" spans="2:6" x14ac:dyDescent="0.25">
      <c r="B14" s="525"/>
      <c r="C14" s="339" t="s">
        <v>510</v>
      </c>
      <c r="D14" s="321">
        <v>777</v>
      </c>
      <c r="E14" s="317">
        <v>1144731</v>
      </c>
      <c r="F14" s="321">
        <v>1144731</v>
      </c>
    </row>
    <row r="15" spans="2:6" x14ac:dyDescent="0.25">
      <c r="B15" s="525"/>
      <c r="C15" s="339" t="s">
        <v>511</v>
      </c>
      <c r="D15" s="379">
        <v>213</v>
      </c>
      <c r="E15" s="317">
        <v>294478</v>
      </c>
      <c r="F15" s="321">
        <v>294478</v>
      </c>
    </row>
    <row r="16" spans="2:6" x14ac:dyDescent="0.25">
      <c r="B16" s="525"/>
      <c r="C16" s="339" t="s">
        <v>512</v>
      </c>
      <c r="D16" s="379">
        <v>138</v>
      </c>
      <c r="E16" s="317">
        <v>160200</v>
      </c>
      <c r="F16" s="321">
        <v>160200</v>
      </c>
    </row>
    <row r="17" spans="2:6" x14ac:dyDescent="0.25">
      <c r="B17" s="525"/>
      <c r="C17" s="339" t="s">
        <v>513</v>
      </c>
      <c r="D17" s="379">
        <v>336</v>
      </c>
      <c r="E17" s="317">
        <v>348909</v>
      </c>
      <c r="F17" s="321">
        <v>348909</v>
      </c>
    </row>
    <row r="18" spans="2:6" x14ac:dyDescent="0.25">
      <c r="B18" s="525"/>
      <c r="C18" s="339" t="s">
        <v>514</v>
      </c>
      <c r="D18" s="379">
        <v>332</v>
      </c>
      <c r="E18" s="317">
        <v>323323</v>
      </c>
      <c r="F18" s="321">
        <v>323323</v>
      </c>
    </row>
    <row r="19" spans="2:6" x14ac:dyDescent="0.25">
      <c r="B19" s="525"/>
      <c r="C19" s="339" t="s">
        <v>515</v>
      </c>
      <c r="D19" s="379">
        <v>64</v>
      </c>
      <c r="E19" s="317">
        <v>59140</v>
      </c>
      <c r="F19" s="321">
        <v>59140</v>
      </c>
    </row>
    <row r="20" spans="2:6" x14ac:dyDescent="0.25">
      <c r="B20" s="525"/>
      <c r="C20" s="339" t="s">
        <v>516</v>
      </c>
      <c r="D20" s="379">
        <v>166</v>
      </c>
      <c r="E20" s="317">
        <v>331901</v>
      </c>
      <c r="F20" s="321">
        <v>331901</v>
      </c>
    </row>
    <row r="21" spans="2:6" x14ac:dyDescent="0.25">
      <c r="B21" s="525"/>
      <c r="C21" s="339" t="s">
        <v>517</v>
      </c>
      <c r="D21" s="379">
        <v>97</v>
      </c>
      <c r="E21" s="317">
        <v>113176</v>
      </c>
      <c r="F21" s="321">
        <v>113176</v>
      </c>
    </row>
    <row r="22" spans="2:6" x14ac:dyDescent="0.25">
      <c r="B22" s="525"/>
      <c r="C22" s="339" t="s">
        <v>518</v>
      </c>
      <c r="D22" s="379">
        <v>47</v>
      </c>
      <c r="E22" s="317">
        <v>85035</v>
      </c>
      <c r="F22" s="321">
        <v>85035</v>
      </c>
    </row>
    <row r="23" spans="2:6" x14ac:dyDescent="0.25">
      <c r="B23" s="525"/>
      <c r="C23" s="339" t="s">
        <v>519</v>
      </c>
      <c r="D23" s="379">
        <v>98</v>
      </c>
      <c r="E23" s="317">
        <v>188096</v>
      </c>
      <c r="F23" s="321">
        <v>188096</v>
      </c>
    </row>
    <row r="24" spans="2:6" x14ac:dyDescent="0.25">
      <c r="B24" s="525"/>
      <c r="C24" s="339" t="s">
        <v>520</v>
      </c>
      <c r="D24" s="379">
        <v>65</v>
      </c>
      <c r="E24" s="317">
        <v>131339</v>
      </c>
      <c r="F24" s="321">
        <v>131339</v>
      </c>
    </row>
    <row r="25" spans="2:6" ht="13.8" thickBot="1" x14ac:dyDescent="0.3">
      <c r="B25" s="528"/>
      <c r="C25" s="340" t="s">
        <v>521</v>
      </c>
      <c r="D25" s="380">
        <v>84</v>
      </c>
      <c r="E25" s="318">
        <v>89701</v>
      </c>
      <c r="F25" s="324">
        <v>89701</v>
      </c>
    </row>
    <row r="26" spans="2:6" ht="12.75" customHeight="1" x14ac:dyDescent="0.25">
      <c r="B26" s="529" t="s">
        <v>522</v>
      </c>
      <c r="C26" s="339" t="s">
        <v>523</v>
      </c>
      <c r="D26" s="379">
        <v>421</v>
      </c>
      <c r="E26" s="317">
        <v>757767</v>
      </c>
      <c r="F26" s="321">
        <v>757767</v>
      </c>
    </row>
    <row r="27" spans="2:6" ht="13.8" thickBot="1" x14ac:dyDescent="0.3">
      <c r="B27" s="528"/>
      <c r="C27" s="340" t="s">
        <v>524</v>
      </c>
      <c r="D27" s="324">
        <v>2554</v>
      </c>
      <c r="E27" s="318">
        <v>3254636</v>
      </c>
      <c r="F27" s="324">
        <v>3254636</v>
      </c>
    </row>
    <row r="28" spans="2:6" ht="12.75" customHeight="1" x14ac:dyDescent="0.25">
      <c r="B28" s="529" t="s">
        <v>525</v>
      </c>
      <c r="C28" s="339" t="s">
        <v>526</v>
      </c>
      <c r="D28" s="376">
        <v>1187</v>
      </c>
      <c r="E28" s="320">
        <v>1619576</v>
      </c>
      <c r="F28" s="376">
        <v>1619576</v>
      </c>
    </row>
    <row r="29" spans="2:6" x14ac:dyDescent="0.25">
      <c r="B29" s="525"/>
      <c r="C29" s="339" t="s">
        <v>527</v>
      </c>
      <c r="D29" s="379">
        <v>1231</v>
      </c>
      <c r="E29" s="317">
        <v>1453579</v>
      </c>
      <c r="F29" s="321">
        <v>1453579</v>
      </c>
    </row>
    <row r="30" spans="2:6" x14ac:dyDescent="0.25">
      <c r="B30" s="525"/>
      <c r="C30" s="339" t="s">
        <v>528</v>
      </c>
      <c r="D30" s="379">
        <v>261</v>
      </c>
      <c r="E30" s="317">
        <v>468208</v>
      </c>
      <c r="F30" s="321">
        <v>468208</v>
      </c>
    </row>
    <row r="31" spans="2:6" ht="13.8" thickBot="1" x14ac:dyDescent="0.3">
      <c r="B31" s="528"/>
      <c r="C31" s="340" t="s">
        <v>529</v>
      </c>
      <c r="D31" s="380">
        <v>296</v>
      </c>
      <c r="E31" s="318">
        <v>471040</v>
      </c>
      <c r="F31" s="324">
        <v>471040</v>
      </c>
    </row>
    <row r="32" spans="2:6" ht="12.75" customHeight="1" x14ac:dyDescent="0.25">
      <c r="B32" s="529" t="s">
        <v>530</v>
      </c>
      <c r="C32" s="339" t="s">
        <v>531</v>
      </c>
      <c r="D32" s="321">
        <v>2006</v>
      </c>
      <c r="E32" s="317">
        <v>2644053</v>
      </c>
      <c r="F32" s="321">
        <v>2644053</v>
      </c>
    </row>
    <row r="33" spans="2:6" x14ac:dyDescent="0.25">
      <c r="B33" s="525"/>
      <c r="C33" s="339" t="s">
        <v>532</v>
      </c>
      <c r="D33" s="379">
        <v>412</v>
      </c>
      <c r="E33" s="317">
        <v>429102</v>
      </c>
      <c r="F33" s="321">
        <v>429102</v>
      </c>
    </row>
    <row r="34" spans="2:6" x14ac:dyDescent="0.25">
      <c r="B34" s="525"/>
      <c r="C34" s="339" t="s">
        <v>533</v>
      </c>
      <c r="D34" s="379">
        <v>462</v>
      </c>
      <c r="E34" s="317">
        <v>812390</v>
      </c>
      <c r="F34" s="321">
        <v>812390</v>
      </c>
    </row>
    <row r="35" spans="2:6" ht="13.8" thickBot="1" x14ac:dyDescent="0.3">
      <c r="B35" s="528"/>
      <c r="C35" s="339" t="s">
        <v>534</v>
      </c>
      <c r="D35" s="379">
        <v>95</v>
      </c>
      <c r="E35" s="317">
        <v>126858</v>
      </c>
      <c r="F35" s="321">
        <v>126858</v>
      </c>
    </row>
    <row r="36" spans="2:6" ht="12.75" customHeight="1" x14ac:dyDescent="0.25">
      <c r="B36" s="534" t="s">
        <v>535</v>
      </c>
      <c r="C36" s="263" t="s">
        <v>536</v>
      </c>
      <c r="D36" s="376">
        <v>1853</v>
      </c>
      <c r="E36" s="320">
        <v>1861191</v>
      </c>
      <c r="F36" s="376">
        <v>1705966</v>
      </c>
    </row>
    <row r="37" spans="2:6" ht="37.5" customHeight="1" thickBot="1" x14ac:dyDescent="0.3">
      <c r="B37" s="533"/>
      <c r="C37" s="264" t="s">
        <v>537</v>
      </c>
      <c r="D37" s="326">
        <v>1122</v>
      </c>
      <c r="E37" s="332">
        <v>2151212</v>
      </c>
      <c r="F37" s="326">
        <v>2194227</v>
      </c>
    </row>
    <row r="38" spans="2:6" ht="13.8" thickTop="1" x14ac:dyDescent="0.25"/>
  </sheetData>
  <mergeCells count="5">
    <mergeCell ref="B10:B25"/>
    <mergeCell ref="B26:B27"/>
    <mergeCell ref="B28:B31"/>
    <mergeCell ref="B32:B35"/>
    <mergeCell ref="B36:B37"/>
  </mergeCells>
  <hyperlinks>
    <hyperlink ref="B2" location="Inhalt!A1" display="zurück zum Inhalt " xr:uid="{00000000-0004-0000-1C00-000000000000}"/>
  </hyperlinks>
  <pageMargins left="0.7" right="0.7" top="0.78740157499999996" bottom="0.78740157499999996"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C24"/>
  <sheetViews>
    <sheetView showGridLines="0" workbookViewId="0">
      <selection activeCell="B2" sqref="B2"/>
    </sheetView>
  </sheetViews>
  <sheetFormatPr baseColWidth="10" defaultRowHeight="13.2" x14ac:dyDescent="0.25"/>
  <cols>
    <col min="2" max="2" width="18.88671875" customWidth="1"/>
    <col min="3" max="3" width="18.6640625" customWidth="1"/>
  </cols>
  <sheetData>
    <row r="2" spans="2:3" x14ac:dyDescent="0.25">
      <c r="B2" s="24" t="s">
        <v>122</v>
      </c>
    </row>
    <row r="7" spans="2:3" ht="17.399999999999999" x14ac:dyDescent="0.3">
      <c r="B7" s="32" t="s">
        <v>982</v>
      </c>
    </row>
    <row r="8" spans="2:3" ht="13.8" thickBot="1" x14ac:dyDescent="0.3"/>
    <row r="9" spans="2:3" ht="14.4" thickTop="1" thickBot="1" x14ac:dyDescent="0.3">
      <c r="B9" s="281" t="s">
        <v>431</v>
      </c>
      <c r="C9" s="282">
        <v>64.752629999999996</v>
      </c>
    </row>
    <row r="10" spans="2:3" ht="13.8" thickBot="1" x14ac:dyDescent="0.3">
      <c r="B10" s="283" t="s">
        <v>432</v>
      </c>
      <c r="C10" s="284">
        <v>115.84650000000001</v>
      </c>
    </row>
    <row r="11" spans="2:3" ht="13.8" thickBot="1" x14ac:dyDescent="0.3">
      <c r="B11" s="283" t="s">
        <v>433</v>
      </c>
      <c r="C11" s="284">
        <v>163.1558</v>
      </c>
    </row>
    <row r="12" spans="2:3" ht="13.8" thickBot="1" x14ac:dyDescent="0.3">
      <c r="B12" s="283" t="s">
        <v>434</v>
      </c>
      <c r="C12" s="284">
        <v>292.53449999999998</v>
      </c>
    </row>
    <row r="13" spans="2:3" ht="13.8" thickBot="1" x14ac:dyDescent="0.3">
      <c r="B13" s="283" t="s">
        <v>435</v>
      </c>
      <c r="C13" s="284">
        <v>548.45090000000005</v>
      </c>
    </row>
    <row r="14" spans="2:3" ht="13.8" thickBot="1" x14ac:dyDescent="0.3">
      <c r="B14" s="283" t="s">
        <v>436</v>
      </c>
      <c r="C14" s="284">
        <v>1446.9749999999999</v>
      </c>
    </row>
    <row r="15" spans="2:3" ht="13.8" thickBot="1" x14ac:dyDescent="0.3">
      <c r="B15" s="283" t="s">
        <v>437</v>
      </c>
      <c r="C15" s="284">
        <v>4565.7889999999998</v>
      </c>
    </row>
    <row r="16" spans="2:3" ht="13.8" thickBot="1" x14ac:dyDescent="0.3">
      <c r="B16" s="283" t="s">
        <v>438</v>
      </c>
      <c r="C16" s="284">
        <v>5588.0910000000003</v>
      </c>
    </row>
    <row r="17" spans="2:3" ht="13.8" thickBot="1" x14ac:dyDescent="0.3">
      <c r="B17" s="283" t="s">
        <v>439</v>
      </c>
      <c r="C17" s="284">
        <v>6622.1130000000003</v>
      </c>
    </row>
    <row r="18" spans="2:3" ht="13.8" thickBot="1" x14ac:dyDescent="0.3">
      <c r="B18" s="283" t="s">
        <v>440</v>
      </c>
      <c r="C18" s="284">
        <v>1349.614</v>
      </c>
    </row>
    <row r="19" spans="2:3" ht="13.8" thickBot="1" x14ac:dyDescent="0.3">
      <c r="B19" s="283" t="s">
        <v>441</v>
      </c>
      <c r="C19" s="284">
        <v>1855.807</v>
      </c>
    </row>
    <row r="20" spans="2:3" ht="13.8" thickBot="1" x14ac:dyDescent="0.3">
      <c r="B20" s="283" t="s">
        <v>442</v>
      </c>
      <c r="C20" s="284">
        <v>12.244009999999999</v>
      </c>
    </row>
    <row r="21" spans="2:3" ht="13.8" thickBot="1" x14ac:dyDescent="0.3">
      <c r="B21" s="283" t="s">
        <v>443</v>
      </c>
      <c r="C21" s="284">
        <v>13879.57</v>
      </c>
    </row>
    <row r="22" spans="2:3" ht="13.8" thickBot="1" x14ac:dyDescent="0.3">
      <c r="B22" s="283" t="s">
        <v>444</v>
      </c>
      <c r="C22" s="285">
        <v>2973</v>
      </c>
    </row>
    <row r="23" spans="2:3" ht="13.8" thickBot="1" x14ac:dyDescent="0.3">
      <c r="B23" s="420" t="s">
        <v>445</v>
      </c>
      <c r="C23" s="286">
        <v>0.34592471000000002</v>
      </c>
    </row>
    <row r="24" spans="2:3" ht="13.8" thickTop="1" x14ac:dyDescent="0.25"/>
  </sheetData>
  <hyperlinks>
    <hyperlink ref="B2" location="Inhalt!A1" display="zurück zum Inhalt " xr:uid="{00000000-0004-0000-1D00-000000000000}"/>
  </hyperlinks>
  <pageMargins left="0.7" right="0.7" top="0.78740157499999996" bottom="0.78740157499999996"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120"/>
  <sheetViews>
    <sheetView showGridLines="0" zoomScaleNormal="100" workbookViewId="0">
      <selection activeCell="B2" sqref="B2"/>
    </sheetView>
  </sheetViews>
  <sheetFormatPr baseColWidth="10" defaultColWidth="11.44140625" defaultRowHeight="13.2" x14ac:dyDescent="0.25"/>
  <cols>
    <col min="2" max="2" width="36.33203125" customWidth="1"/>
    <col min="3" max="3" width="69.44140625" customWidth="1"/>
    <col min="4" max="4" width="16.88671875" style="15" customWidth="1"/>
    <col min="5" max="5" width="15.6640625" style="15" customWidth="1"/>
    <col min="6" max="6" width="16.109375" style="15" customWidth="1"/>
  </cols>
  <sheetData>
    <row r="2" spans="2:6" x14ac:dyDescent="0.25">
      <c r="B2" s="24" t="s">
        <v>122</v>
      </c>
    </row>
    <row r="7" spans="2:6" ht="17.399999999999999" x14ac:dyDescent="0.3">
      <c r="B7" s="32" t="s">
        <v>983</v>
      </c>
    </row>
    <row r="8" spans="2:6" ht="13.8" thickBot="1" x14ac:dyDescent="0.3"/>
    <row r="9" spans="2:6" ht="40.799999999999997" thickTop="1" thickBot="1" x14ac:dyDescent="0.3">
      <c r="B9" s="337" t="s">
        <v>385</v>
      </c>
      <c r="C9" s="363" t="s">
        <v>1050</v>
      </c>
      <c r="D9" s="341" t="s">
        <v>386</v>
      </c>
      <c r="E9" s="271" t="s">
        <v>446</v>
      </c>
      <c r="F9" s="342" t="s">
        <v>388</v>
      </c>
    </row>
    <row r="10" spans="2:6" ht="13.5" customHeight="1" thickTop="1" x14ac:dyDescent="0.25">
      <c r="B10" s="524" t="s">
        <v>538</v>
      </c>
      <c r="C10" s="408" t="s">
        <v>539</v>
      </c>
      <c r="D10" s="425">
        <v>187</v>
      </c>
      <c r="E10" s="426">
        <v>2508000</v>
      </c>
      <c r="F10" s="427">
        <v>2508000</v>
      </c>
    </row>
    <row r="11" spans="2:6" x14ac:dyDescent="0.25">
      <c r="B11" s="525"/>
      <c r="C11" s="406" t="s">
        <v>540</v>
      </c>
      <c r="D11" s="322">
        <v>88</v>
      </c>
      <c r="E11" s="317">
        <v>1606000</v>
      </c>
      <c r="F11" s="321">
        <v>1606000</v>
      </c>
    </row>
    <row r="12" spans="2:6" x14ac:dyDescent="0.25">
      <c r="B12" s="525"/>
      <c r="C12" s="406" t="s">
        <v>541</v>
      </c>
      <c r="D12" s="322">
        <v>394</v>
      </c>
      <c r="E12" s="317">
        <v>6905000</v>
      </c>
      <c r="F12" s="321">
        <v>6905000</v>
      </c>
    </row>
    <row r="13" spans="2:6" x14ac:dyDescent="0.25">
      <c r="B13" s="525"/>
      <c r="C13" s="406" t="s">
        <v>542</v>
      </c>
      <c r="D13" s="322">
        <v>21</v>
      </c>
      <c r="E13" s="317">
        <v>578000</v>
      </c>
      <c r="F13" s="321">
        <v>578000</v>
      </c>
    </row>
    <row r="14" spans="2:6" x14ac:dyDescent="0.25">
      <c r="B14" s="525"/>
      <c r="C14" s="406" t="s">
        <v>543</v>
      </c>
      <c r="D14" s="317">
        <v>824</v>
      </c>
      <c r="E14" s="317">
        <v>15378000</v>
      </c>
      <c r="F14" s="321">
        <v>15378000</v>
      </c>
    </row>
    <row r="15" spans="2:6" x14ac:dyDescent="0.25">
      <c r="B15" s="525"/>
      <c r="C15" s="406" t="s">
        <v>544</v>
      </c>
      <c r="D15" s="322">
        <v>307</v>
      </c>
      <c r="E15" s="317">
        <v>5442000</v>
      </c>
      <c r="F15" s="321">
        <v>5442000</v>
      </c>
    </row>
    <row r="16" spans="2:6" x14ac:dyDescent="0.25">
      <c r="B16" s="525"/>
      <c r="C16" s="406" t="s">
        <v>545</v>
      </c>
      <c r="D16" s="322">
        <v>195</v>
      </c>
      <c r="E16" s="317">
        <v>3527000</v>
      </c>
      <c r="F16" s="321">
        <v>3527000</v>
      </c>
    </row>
    <row r="17" spans="2:6" x14ac:dyDescent="0.25">
      <c r="B17" s="525"/>
      <c r="C17" s="406" t="s">
        <v>546</v>
      </c>
      <c r="D17" s="322">
        <v>526</v>
      </c>
      <c r="E17" s="317">
        <v>9640000</v>
      </c>
      <c r="F17" s="321">
        <v>9640000</v>
      </c>
    </row>
    <row r="18" spans="2:6" x14ac:dyDescent="0.25">
      <c r="B18" s="525"/>
      <c r="C18" s="406" t="s">
        <v>547</v>
      </c>
      <c r="D18" s="322">
        <v>745</v>
      </c>
      <c r="E18" s="317">
        <v>11441000</v>
      </c>
      <c r="F18" s="321">
        <v>11441000</v>
      </c>
    </row>
    <row r="19" spans="2:6" x14ac:dyDescent="0.25">
      <c r="B19" s="525"/>
      <c r="C19" s="406" t="s">
        <v>548</v>
      </c>
      <c r="D19" s="322">
        <v>51</v>
      </c>
      <c r="E19" s="317">
        <v>861000</v>
      </c>
      <c r="F19" s="321">
        <v>861000</v>
      </c>
    </row>
    <row r="20" spans="2:6" x14ac:dyDescent="0.25">
      <c r="B20" s="525"/>
      <c r="C20" s="406" t="s">
        <v>549</v>
      </c>
      <c r="D20" s="322">
        <v>171</v>
      </c>
      <c r="E20" s="317">
        <v>3217000</v>
      </c>
      <c r="F20" s="321">
        <v>3217000</v>
      </c>
    </row>
    <row r="21" spans="2:6" x14ac:dyDescent="0.25">
      <c r="B21" s="525"/>
      <c r="C21" s="406" t="s">
        <v>550</v>
      </c>
      <c r="D21" s="322">
        <v>116</v>
      </c>
      <c r="E21" s="317">
        <v>2196000</v>
      </c>
      <c r="F21" s="321">
        <v>2196000</v>
      </c>
    </row>
    <row r="22" spans="2:6" x14ac:dyDescent="0.25">
      <c r="B22" s="525"/>
      <c r="C22" s="406" t="s">
        <v>551</v>
      </c>
      <c r="D22" s="322">
        <v>84</v>
      </c>
      <c r="E22" s="317">
        <v>1400000</v>
      </c>
      <c r="F22" s="321">
        <v>1400000</v>
      </c>
    </row>
    <row r="23" spans="2:6" x14ac:dyDescent="0.25">
      <c r="B23" s="525"/>
      <c r="C23" s="406" t="s">
        <v>552</v>
      </c>
      <c r="D23" s="322">
        <v>233</v>
      </c>
      <c r="E23" s="317">
        <v>3469000</v>
      </c>
      <c r="F23" s="321">
        <v>3469000</v>
      </c>
    </row>
    <row r="24" spans="2:6" x14ac:dyDescent="0.25">
      <c r="B24" s="525"/>
      <c r="C24" s="406" t="s">
        <v>553</v>
      </c>
      <c r="D24" s="322">
        <v>129</v>
      </c>
      <c r="E24" s="317">
        <v>1872000</v>
      </c>
      <c r="F24" s="321">
        <v>1872000</v>
      </c>
    </row>
    <row r="25" spans="2:6" ht="13.8" thickBot="1" x14ac:dyDescent="0.3">
      <c r="B25" s="526"/>
      <c r="C25" s="410" t="s">
        <v>554</v>
      </c>
      <c r="D25" s="323">
        <v>174</v>
      </c>
      <c r="E25" s="318">
        <v>1816000</v>
      </c>
      <c r="F25" s="324">
        <v>1816000</v>
      </c>
    </row>
    <row r="26" spans="2:6" ht="12.75" customHeight="1" x14ac:dyDescent="0.25">
      <c r="B26" s="525" t="s">
        <v>555</v>
      </c>
      <c r="C26" s="406" t="s">
        <v>556</v>
      </c>
      <c r="D26" s="401">
        <v>59</v>
      </c>
      <c r="E26" s="317">
        <v>1699000</v>
      </c>
      <c r="F26" s="321">
        <v>1699000</v>
      </c>
    </row>
    <row r="27" spans="2:6" x14ac:dyDescent="0.25">
      <c r="B27" s="525"/>
      <c r="C27" s="288" t="s">
        <v>557</v>
      </c>
      <c r="D27" s="379">
        <v>71</v>
      </c>
      <c r="E27" s="317">
        <v>1932000</v>
      </c>
      <c r="F27" s="321">
        <v>1932000</v>
      </c>
    </row>
    <row r="28" spans="2:6" x14ac:dyDescent="0.25">
      <c r="B28" s="525"/>
      <c r="C28" s="288" t="s">
        <v>558</v>
      </c>
      <c r="D28" s="379">
        <v>91</v>
      </c>
      <c r="E28" s="317">
        <v>2188000</v>
      </c>
      <c r="F28" s="321">
        <v>2188000</v>
      </c>
    </row>
    <row r="29" spans="2:6" x14ac:dyDescent="0.25">
      <c r="B29" s="525"/>
      <c r="C29" s="288" t="s">
        <v>559</v>
      </c>
      <c r="D29" s="379">
        <v>118</v>
      </c>
      <c r="E29" s="317">
        <v>2376000</v>
      </c>
      <c r="F29" s="321">
        <v>2376000</v>
      </c>
    </row>
    <row r="30" spans="2:6" x14ac:dyDescent="0.25">
      <c r="B30" s="525"/>
      <c r="C30" s="288" t="s">
        <v>560</v>
      </c>
      <c r="D30" s="379">
        <v>95</v>
      </c>
      <c r="E30" s="317">
        <v>2214000</v>
      </c>
      <c r="F30" s="321">
        <v>2214000</v>
      </c>
    </row>
    <row r="31" spans="2:6" x14ac:dyDescent="0.25">
      <c r="B31" s="525"/>
      <c r="C31" s="288" t="s">
        <v>561</v>
      </c>
      <c r="D31" s="379">
        <v>95</v>
      </c>
      <c r="E31" s="317">
        <v>2128000</v>
      </c>
      <c r="F31" s="321">
        <v>2128000</v>
      </c>
    </row>
    <row r="32" spans="2:6" x14ac:dyDescent="0.25">
      <c r="B32" s="525"/>
      <c r="C32" s="288" t="s">
        <v>562</v>
      </c>
      <c r="D32" s="379">
        <v>108</v>
      </c>
      <c r="E32" s="317">
        <v>1966000</v>
      </c>
      <c r="F32" s="321">
        <v>1966000</v>
      </c>
    </row>
    <row r="33" spans="2:6" x14ac:dyDescent="0.25">
      <c r="B33" s="525"/>
      <c r="C33" s="288" t="s">
        <v>563</v>
      </c>
      <c r="D33" s="379">
        <v>109</v>
      </c>
      <c r="E33" s="317">
        <v>2333000</v>
      </c>
      <c r="F33" s="321">
        <v>2333000</v>
      </c>
    </row>
    <row r="34" spans="2:6" x14ac:dyDescent="0.25">
      <c r="B34" s="525"/>
      <c r="C34" s="288" t="s">
        <v>564</v>
      </c>
      <c r="D34" s="379">
        <v>188</v>
      </c>
      <c r="E34" s="317">
        <v>2767000</v>
      </c>
      <c r="F34" s="321">
        <v>2767000</v>
      </c>
    </row>
    <row r="35" spans="2:6" x14ac:dyDescent="0.25">
      <c r="B35" s="525"/>
      <c r="C35" s="288" t="s">
        <v>565</v>
      </c>
      <c r="D35" s="379">
        <v>196</v>
      </c>
      <c r="E35" s="317">
        <v>2446000</v>
      </c>
      <c r="F35" s="321">
        <v>2446000</v>
      </c>
    </row>
    <row r="36" spans="2:6" x14ac:dyDescent="0.25">
      <c r="B36" s="525"/>
      <c r="C36" s="288" t="s">
        <v>566</v>
      </c>
      <c r="D36" s="379">
        <v>160</v>
      </c>
      <c r="E36" s="317">
        <v>1916000</v>
      </c>
      <c r="F36" s="321">
        <v>1916000</v>
      </c>
    </row>
    <row r="37" spans="2:6" x14ac:dyDescent="0.25">
      <c r="B37" s="525"/>
      <c r="C37" s="288" t="s">
        <v>567</v>
      </c>
      <c r="D37" s="379">
        <v>146</v>
      </c>
      <c r="E37" s="317">
        <v>1578000</v>
      </c>
      <c r="F37" s="321">
        <v>1578000</v>
      </c>
    </row>
    <row r="38" spans="2:6" x14ac:dyDescent="0.25">
      <c r="B38" s="525"/>
      <c r="C38" s="288" t="s">
        <v>568</v>
      </c>
      <c r="D38" s="379">
        <v>99</v>
      </c>
      <c r="E38" s="317">
        <v>1127000</v>
      </c>
      <c r="F38" s="321">
        <v>1127000</v>
      </c>
    </row>
    <row r="39" spans="2:6" x14ac:dyDescent="0.25">
      <c r="B39" s="525"/>
      <c r="C39" s="288" t="s">
        <v>569</v>
      </c>
      <c r="D39" s="379">
        <v>107</v>
      </c>
      <c r="E39" s="317">
        <v>1747000</v>
      </c>
      <c r="F39" s="321">
        <v>1747000</v>
      </c>
    </row>
    <row r="40" spans="2:6" x14ac:dyDescent="0.25">
      <c r="B40" s="525"/>
      <c r="C40" s="288" t="s">
        <v>570</v>
      </c>
      <c r="D40" s="379">
        <v>60</v>
      </c>
      <c r="E40" s="317">
        <v>1575000</v>
      </c>
      <c r="F40" s="321">
        <v>1575000</v>
      </c>
    </row>
    <row r="41" spans="2:6" x14ac:dyDescent="0.25">
      <c r="B41" s="525"/>
      <c r="C41" s="288" t="s">
        <v>571</v>
      </c>
      <c r="D41" s="379">
        <v>56</v>
      </c>
      <c r="E41" s="317">
        <v>1801000</v>
      </c>
      <c r="F41" s="321">
        <v>1801000</v>
      </c>
    </row>
    <row r="42" spans="2:6" x14ac:dyDescent="0.25">
      <c r="B42" s="525"/>
      <c r="C42" s="288" t="s">
        <v>572</v>
      </c>
      <c r="D42" s="379">
        <v>87</v>
      </c>
      <c r="E42" s="317">
        <v>2004000</v>
      </c>
      <c r="F42" s="321">
        <v>2004000</v>
      </c>
    </row>
    <row r="43" spans="2:6" x14ac:dyDescent="0.25">
      <c r="B43" s="525"/>
      <c r="C43" s="288" t="s">
        <v>573</v>
      </c>
      <c r="D43" s="379">
        <v>104</v>
      </c>
      <c r="E43" s="317">
        <v>2248000</v>
      </c>
      <c r="F43" s="321">
        <v>2248000</v>
      </c>
    </row>
    <row r="44" spans="2:6" x14ac:dyDescent="0.25">
      <c r="B44" s="525"/>
      <c r="C44" s="288" t="s">
        <v>574</v>
      </c>
      <c r="D44" s="379">
        <v>104</v>
      </c>
      <c r="E44" s="317">
        <v>2151000</v>
      </c>
      <c r="F44" s="321">
        <v>2151000</v>
      </c>
    </row>
    <row r="45" spans="2:6" x14ac:dyDescent="0.25">
      <c r="B45" s="525"/>
      <c r="C45" s="288" t="s">
        <v>575</v>
      </c>
      <c r="D45" s="379">
        <v>110</v>
      </c>
      <c r="E45" s="317">
        <v>2156000</v>
      </c>
      <c r="F45" s="321">
        <v>2156000</v>
      </c>
    </row>
    <row r="46" spans="2:6" x14ac:dyDescent="0.25">
      <c r="B46" s="525"/>
      <c r="C46" s="288" t="s">
        <v>576</v>
      </c>
      <c r="D46" s="379">
        <v>101</v>
      </c>
      <c r="E46" s="317">
        <v>2023000</v>
      </c>
      <c r="F46" s="321">
        <v>2023000</v>
      </c>
    </row>
    <row r="47" spans="2:6" x14ac:dyDescent="0.25">
      <c r="B47" s="525"/>
      <c r="C47" s="288" t="s">
        <v>577</v>
      </c>
      <c r="D47" s="379">
        <v>156</v>
      </c>
      <c r="E47" s="317">
        <v>2380000</v>
      </c>
      <c r="F47" s="321">
        <v>2380000</v>
      </c>
    </row>
    <row r="48" spans="2:6" x14ac:dyDescent="0.25">
      <c r="B48" s="525"/>
      <c r="C48" s="288" t="s">
        <v>578</v>
      </c>
      <c r="D48" s="379">
        <v>203</v>
      </c>
      <c r="E48" s="317">
        <v>2774000</v>
      </c>
      <c r="F48" s="321">
        <v>2774000</v>
      </c>
    </row>
    <row r="49" spans="2:6" x14ac:dyDescent="0.25">
      <c r="B49" s="525"/>
      <c r="C49" s="288" t="s">
        <v>579</v>
      </c>
      <c r="D49" s="379">
        <v>216</v>
      </c>
      <c r="E49" s="317">
        <v>2532000</v>
      </c>
      <c r="F49" s="321">
        <v>2532000</v>
      </c>
    </row>
    <row r="50" spans="2:6" x14ac:dyDescent="0.25">
      <c r="B50" s="525"/>
      <c r="C50" s="288" t="s">
        <v>580</v>
      </c>
      <c r="D50" s="379">
        <v>167</v>
      </c>
      <c r="E50" s="317">
        <v>2091000</v>
      </c>
      <c r="F50" s="321">
        <v>2091000</v>
      </c>
    </row>
    <row r="51" spans="2:6" x14ac:dyDescent="0.25">
      <c r="B51" s="525"/>
      <c r="C51" s="288" t="s">
        <v>581</v>
      </c>
      <c r="D51" s="379">
        <v>171</v>
      </c>
      <c r="E51" s="317">
        <v>1807000</v>
      </c>
      <c r="F51" s="321">
        <v>1807000</v>
      </c>
    </row>
    <row r="52" spans="2:6" x14ac:dyDescent="0.25">
      <c r="B52" s="525"/>
      <c r="C52" s="288" t="s">
        <v>582</v>
      </c>
      <c r="D52" s="379">
        <v>78</v>
      </c>
      <c r="E52" s="317">
        <v>1358000</v>
      </c>
      <c r="F52" s="321">
        <v>1358000</v>
      </c>
    </row>
    <row r="53" spans="2:6" x14ac:dyDescent="0.25">
      <c r="B53" s="525"/>
      <c r="C53" s="288" t="s">
        <v>583</v>
      </c>
      <c r="D53" s="379">
        <v>83</v>
      </c>
      <c r="E53" s="317">
        <v>2570000</v>
      </c>
      <c r="F53" s="321">
        <v>2570000</v>
      </c>
    </row>
    <row r="54" spans="2:6" x14ac:dyDescent="0.25">
      <c r="B54" s="525"/>
      <c r="C54" s="288" t="s">
        <v>584</v>
      </c>
      <c r="D54" s="379">
        <v>15</v>
      </c>
      <c r="E54" s="317">
        <v>366000</v>
      </c>
      <c r="F54" s="321">
        <v>366000</v>
      </c>
    </row>
    <row r="55" spans="2:6" x14ac:dyDescent="0.25">
      <c r="B55" s="525"/>
      <c r="C55" s="288" t="s">
        <v>585</v>
      </c>
      <c r="D55" s="379">
        <v>18</v>
      </c>
      <c r="E55" s="317">
        <v>389000</v>
      </c>
      <c r="F55" s="321">
        <v>389000</v>
      </c>
    </row>
    <row r="56" spans="2:6" x14ac:dyDescent="0.25">
      <c r="B56" s="525"/>
      <c r="C56" s="288" t="s">
        <v>586</v>
      </c>
      <c r="D56" s="379">
        <v>20</v>
      </c>
      <c r="E56" s="317">
        <v>397000</v>
      </c>
      <c r="F56" s="321">
        <v>397000</v>
      </c>
    </row>
    <row r="57" spans="2:6" x14ac:dyDescent="0.25">
      <c r="B57" s="525"/>
      <c r="C57" s="288" t="s">
        <v>587</v>
      </c>
      <c r="D57" s="379">
        <v>19</v>
      </c>
      <c r="E57" s="317">
        <v>520000</v>
      </c>
      <c r="F57" s="321">
        <v>520000</v>
      </c>
    </row>
    <row r="58" spans="2:6" x14ac:dyDescent="0.25">
      <c r="B58" s="525"/>
      <c r="C58" s="288" t="s">
        <v>588</v>
      </c>
      <c r="D58" s="379">
        <v>32</v>
      </c>
      <c r="E58" s="317">
        <v>586000</v>
      </c>
      <c r="F58" s="321">
        <v>586000</v>
      </c>
    </row>
    <row r="59" spans="2:6" x14ac:dyDescent="0.25">
      <c r="B59" s="525"/>
      <c r="C59" s="288" t="s">
        <v>589</v>
      </c>
      <c r="D59" s="379">
        <v>38</v>
      </c>
      <c r="E59" s="317">
        <v>579000</v>
      </c>
      <c r="F59" s="321">
        <v>579000</v>
      </c>
    </row>
    <row r="60" spans="2:6" x14ac:dyDescent="0.25">
      <c r="B60" s="525"/>
      <c r="C60" s="288" t="s">
        <v>590</v>
      </c>
      <c r="D60" s="379">
        <v>30</v>
      </c>
      <c r="E60" s="317">
        <v>467000</v>
      </c>
      <c r="F60" s="321">
        <v>467000</v>
      </c>
    </row>
    <row r="61" spans="2:6" x14ac:dyDescent="0.25">
      <c r="B61" s="525"/>
      <c r="C61" s="288" t="s">
        <v>591</v>
      </c>
      <c r="D61" s="379">
        <v>27</v>
      </c>
      <c r="E61" s="317">
        <v>543000</v>
      </c>
      <c r="F61" s="321">
        <v>543000</v>
      </c>
    </row>
    <row r="62" spans="2:6" x14ac:dyDescent="0.25">
      <c r="B62" s="525"/>
      <c r="C62" s="288" t="s">
        <v>592</v>
      </c>
      <c r="D62" s="379">
        <v>41</v>
      </c>
      <c r="E62" s="317">
        <v>638000</v>
      </c>
      <c r="F62" s="321">
        <v>638000</v>
      </c>
    </row>
    <row r="63" spans="2:6" x14ac:dyDescent="0.25">
      <c r="B63" s="525"/>
      <c r="C63" s="288" t="s">
        <v>593</v>
      </c>
      <c r="D63" s="379">
        <v>55</v>
      </c>
      <c r="E63" s="317">
        <v>629000</v>
      </c>
      <c r="F63" s="321">
        <v>629000</v>
      </c>
    </row>
    <row r="64" spans="2:6" x14ac:dyDescent="0.25">
      <c r="B64" s="525"/>
      <c r="C64" s="288" t="s">
        <v>594</v>
      </c>
      <c r="D64" s="379">
        <v>40</v>
      </c>
      <c r="E64" s="317">
        <v>521000</v>
      </c>
      <c r="F64" s="321">
        <v>521000</v>
      </c>
    </row>
    <row r="65" spans="2:6" x14ac:dyDescent="0.25">
      <c r="B65" s="525"/>
      <c r="C65" s="288" t="s">
        <v>595</v>
      </c>
      <c r="D65" s="379">
        <v>34</v>
      </c>
      <c r="E65" s="317">
        <v>436000</v>
      </c>
      <c r="F65" s="321">
        <v>436000</v>
      </c>
    </row>
    <row r="66" spans="2:6" x14ac:dyDescent="0.25">
      <c r="B66" s="525"/>
      <c r="C66" s="288" t="s">
        <v>596</v>
      </c>
      <c r="D66" s="379">
        <v>21</v>
      </c>
      <c r="E66" s="317">
        <v>284000</v>
      </c>
      <c r="F66" s="321">
        <v>284000</v>
      </c>
    </row>
    <row r="67" spans="2:6" x14ac:dyDescent="0.25">
      <c r="B67" s="525"/>
      <c r="C67" s="288" t="s">
        <v>597</v>
      </c>
      <c r="D67" s="379">
        <v>35</v>
      </c>
      <c r="E67" s="317">
        <v>481000</v>
      </c>
      <c r="F67" s="321">
        <v>481000</v>
      </c>
    </row>
    <row r="68" spans="2:6" x14ac:dyDescent="0.25">
      <c r="B68" s="525"/>
      <c r="C68" s="288" t="s">
        <v>598</v>
      </c>
      <c r="D68" s="379">
        <v>16</v>
      </c>
      <c r="E68" s="317">
        <v>347000</v>
      </c>
      <c r="F68" s="321">
        <v>347000</v>
      </c>
    </row>
    <row r="69" spans="2:6" x14ac:dyDescent="0.25">
      <c r="B69" s="525"/>
      <c r="C69" s="288" t="s">
        <v>599</v>
      </c>
      <c r="D69" s="379">
        <v>23</v>
      </c>
      <c r="E69" s="317">
        <v>364000</v>
      </c>
      <c r="F69" s="321">
        <v>364000</v>
      </c>
    </row>
    <row r="70" spans="2:6" x14ac:dyDescent="0.25">
      <c r="B70" s="525"/>
      <c r="C70" s="288" t="s">
        <v>600</v>
      </c>
      <c r="D70" s="379">
        <v>18</v>
      </c>
      <c r="E70" s="317">
        <v>375000</v>
      </c>
      <c r="F70" s="321">
        <v>375000</v>
      </c>
    </row>
    <row r="71" spans="2:6" x14ac:dyDescent="0.25">
      <c r="B71" s="525"/>
      <c r="C71" s="288" t="s">
        <v>601</v>
      </c>
      <c r="D71" s="379">
        <v>23</v>
      </c>
      <c r="E71" s="317">
        <v>495000</v>
      </c>
      <c r="F71" s="321">
        <v>495000</v>
      </c>
    </row>
    <row r="72" spans="2:6" x14ac:dyDescent="0.25">
      <c r="B72" s="525"/>
      <c r="C72" s="288" t="s">
        <v>602</v>
      </c>
      <c r="D72" s="379">
        <v>32</v>
      </c>
      <c r="E72" s="317">
        <v>563000</v>
      </c>
      <c r="F72" s="321">
        <v>563000</v>
      </c>
    </row>
    <row r="73" spans="2:6" x14ac:dyDescent="0.25">
      <c r="B73" s="525"/>
      <c r="C73" s="288" t="s">
        <v>603</v>
      </c>
      <c r="D73" s="379">
        <v>29</v>
      </c>
      <c r="E73" s="317">
        <v>536000</v>
      </c>
      <c r="F73" s="321">
        <v>536000</v>
      </c>
    </row>
    <row r="74" spans="2:6" x14ac:dyDescent="0.25">
      <c r="B74" s="525"/>
      <c r="C74" s="288" t="s">
        <v>604</v>
      </c>
      <c r="D74" s="379">
        <v>29</v>
      </c>
      <c r="E74" s="317">
        <v>437000</v>
      </c>
      <c r="F74" s="321">
        <v>437000</v>
      </c>
    </row>
    <row r="75" spans="2:6" x14ac:dyDescent="0.25">
      <c r="B75" s="525"/>
      <c r="C75" s="288" t="s">
        <v>605</v>
      </c>
      <c r="D75" s="379">
        <v>30</v>
      </c>
      <c r="E75" s="317">
        <v>518000</v>
      </c>
      <c r="F75" s="321">
        <v>518000</v>
      </c>
    </row>
    <row r="76" spans="2:6" x14ac:dyDescent="0.25">
      <c r="B76" s="525"/>
      <c r="C76" s="288" t="s">
        <v>606</v>
      </c>
      <c r="D76" s="379">
        <v>44</v>
      </c>
      <c r="E76" s="317">
        <v>644000</v>
      </c>
      <c r="F76" s="321">
        <v>644000</v>
      </c>
    </row>
    <row r="77" spans="2:6" x14ac:dyDescent="0.25">
      <c r="B77" s="525"/>
      <c r="C77" s="288" t="s">
        <v>607</v>
      </c>
      <c r="D77" s="379">
        <v>56</v>
      </c>
      <c r="E77" s="317">
        <v>638000</v>
      </c>
      <c r="F77" s="321">
        <v>638000</v>
      </c>
    </row>
    <row r="78" spans="2:6" x14ac:dyDescent="0.25">
      <c r="B78" s="525"/>
      <c r="C78" s="288" t="s">
        <v>608</v>
      </c>
      <c r="D78" s="379">
        <v>60</v>
      </c>
      <c r="E78" s="317">
        <v>569000</v>
      </c>
      <c r="F78" s="321">
        <v>569000</v>
      </c>
    </row>
    <row r="79" spans="2:6" x14ac:dyDescent="0.25">
      <c r="B79" s="525"/>
      <c r="C79" s="288" t="s">
        <v>609</v>
      </c>
      <c r="D79" s="379">
        <v>54</v>
      </c>
      <c r="E79" s="317">
        <v>530000</v>
      </c>
      <c r="F79" s="321">
        <v>530000</v>
      </c>
    </row>
    <row r="80" spans="2:6" x14ac:dyDescent="0.25">
      <c r="B80" s="525"/>
      <c r="C80" s="288" t="s">
        <v>610</v>
      </c>
      <c r="D80" s="379">
        <v>34</v>
      </c>
      <c r="E80" s="317">
        <v>369000</v>
      </c>
      <c r="F80" s="321">
        <v>369000</v>
      </c>
    </row>
    <row r="81" spans="2:6" ht="13.8" thickBot="1" x14ac:dyDescent="0.3">
      <c r="B81" s="528"/>
      <c r="C81" s="289" t="s">
        <v>611</v>
      </c>
      <c r="D81" s="380">
        <v>34</v>
      </c>
      <c r="E81" s="318">
        <v>748000</v>
      </c>
      <c r="F81" s="324">
        <v>748000</v>
      </c>
    </row>
    <row r="82" spans="2:6" ht="12.75" customHeight="1" x14ac:dyDescent="0.25">
      <c r="B82" s="529" t="s">
        <v>612</v>
      </c>
      <c r="C82" s="406" t="s">
        <v>613</v>
      </c>
      <c r="D82" s="401">
        <v>610</v>
      </c>
      <c r="E82" s="317">
        <v>13322000</v>
      </c>
      <c r="F82" s="321">
        <v>13322000</v>
      </c>
    </row>
    <row r="83" spans="2:6" x14ac:dyDescent="0.25">
      <c r="B83" s="525"/>
      <c r="C83" s="406" t="s">
        <v>614</v>
      </c>
      <c r="D83" s="321">
        <v>1495</v>
      </c>
      <c r="E83" s="317">
        <v>21478000</v>
      </c>
      <c r="F83" s="321">
        <v>21478000</v>
      </c>
    </row>
    <row r="84" spans="2:6" x14ac:dyDescent="0.25">
      <c r="B84" s="525"/>
      <c r="C84" s="406" t="s">
        <v>615</v>
      </c>
      <c r="D84" s="401">
        <v>550</v>
      </c>
      <c r="E84" s="317">
        <v>9767000</v>
      </c>
      <c r="F84" s="321">
        <v>9767000</v>
      </c>
    </row>
    <row r="85" spans="2:6" x14ac:dyDescent="0.25">
      <c r="B85" s="525"/>
      <c r="C85" s="406" t="s">
        <v>616</v>
      </c>
      <c r="D85" s="401">
        <v>457</v>
      </c>
      <c r="E85" s="317">
        <v>8897000</v>
      </c>
      <c r="F85" s="321">
        <v>8897000</v>
      </c>
    </row>
    <row r="86" spans="2:6" x14ac:dyDescent="0.25">
      <c r="B86" s="525"/>
      <c r="C86" s="406" t="s">
        <v>617</v>
      </c>
      <c r="D86" s="322">
        <v>226</v>
      </c>
      <c r="E86" s="317">
        <v>4422000</v>
      </c>
      <c r="F86" s="321">
        <v>4422000</v>
      </c>
    </row>
    <row r="87" spans="2:6" x14ac:dyDescent="0.25">
      <c r="B87" s="525"/>
      <c r="C87" s="406" t="s">
        <v>618</v>
      </c>
      <c r="D87" s="322">
        <v>206</v>
      </c>
      <c r="E87" s="317">
        <v>3685000</v>
      </c>
      <c r="F87" s="321">
        <v>3685000</v>
      </c>
    </row>
    <row r="88" spans="2:6" x14ac:dyDescent="0.25">
      <c r="B88" s="525"/>
      <c r="C88" s="406" t="s">
        <v>619</v>
      </c>
      <c r="D88" s="401">
        <v>445</v>
      </c>
      <c r="E88" s="317">
        <v>5619000</v>
      </c>
      <c r="F88" s="321">
        <v>5619000</v>
      </c>
    </row>
    <row r="89" spans="2:6" x14ac:dyDescent="0.25">
      <c r="B89" s="525"/>
      <c r="C89" s="406" t="s">
        <v>620</v>
      </c>
      <c r="D89" s="401">
        <v>123</v>
      </c>
      <c r="E89" s="317">
        <v>2277000</v>
      </c>
      <c r="F89" s="321">
        <v>2277000</v>
      </c>
    </row>
    <row r="90" spans="2:6" x14ac:dyDescent="0.25">
      <c r="B90" s="525"/>
      <c r="C90" s="406" t="s">
        <v>621</v>
      </c>
      <c r="D90" s="401">
        <v>84</v>
      </c>
      <c r="E90" s="317">
        <v>1697000</v>
      </c>
      <c r="F90" s="321">
        <v>1697000</v>
      </c>
    </row>
    <row r="91" spans="2:6" ht="13.8" thickBot="1" x14ac:dyDescent="0.3">
      <c r="B91" s="526"/>
      <c r="C91" s="410" t="s">
        <v>622</v>
      </c>
      <c r="D91" s="404">
        <v>49</v>
      </c>
      <c r="E91" s="318">
        <v>692000</v>
      </c>
      <c r="F91" s="324">
        <v>692000</v>
      </c>
    </row>
    <row r="92" spans="2:6" ht="12.75" customHeight="1" x14ac:dyDescent="0.25">
      <c r="B92" s="527" t="s">
        <v>623</v>
      </c>
      <c r="C92" s="409" t="s">
        <v>624</v>
      </c>
      <c r="D92" s="325">
        <v>66</v>
      </c>
      <c r="E92" s="320">
        <v>2128000</v>
      </c>
      <c r="F92" s="400">
        <v>2128000</v>
      </c>
    </row>
    <row r="93" spans="2:6" x14ac:dyDescent="0.25">
      <c r="B93" s="525"/>
      <c r="C93" s="406" t="s">
        <v>625</v>
      </c>
      <c r="D93" s="322">
        <v>58</v>
      </c>
      <c r="E93" s="317">
        <v>3220000</v>
      </c>
      <c r="F93" s="321">
        <v>3220000</v>
      </c>
    </row>
    <row r="94" spans="2:6" x14ac:dyDescent="0.25">
      <c r="B94" s="525"/>
      <c r="C94" s="406" t="s">
        <v>626</v>
      </c>
      <c r="D94" s="317">
        <v>626</v>
      </c>
      <c r="E94" s="317">
        <v>15480000</v>
      </c>
      <c r="F94" s="321">
        <v>15480000</v>
      </c>
    </row>
    <row r="95" spans="2:6" x14ac:dyDescent="0.25">
      <c r="B95" s="525"/>
      <c r="C95" s="406" t="s">
        <v>627</v>
      </c>
      <c r="D95" s="317">
        <v>941</v>
      </c>
      <c r="E95" s="317">
        <v>14920000</v>
      </c>
      <c r="F95" s="321">
        <v>14920000</v>
      </c>
    </row>
    <row r="96" spans="2:6" ht="15" customHeight="1" x14ac:dyDescent="0.25">
      <c r="B96" s="525"/>
      <c r="C96" s="406" t="s">
        <v>628</v>
      </c>
      <c r="D96" s="317">
        <v>1647</v>
      </c>
      <c r="E96" s="317">
        <v>22138000</v>
      </c>
      <c r="F96" s="321">
        <v>22138000</v>
      </c>
    </row>
    <row r="97" spans="2:6" x14ac:dyDescent="0.25">
      <c r="B97" s="525"/>
      <c r="C97" s="406" t="s">
        <v>629</v>
      </c>
      <c r="D97" s="322">
        <v>16</v>
      </c>
      <c r="E97" s="317">
        <v>459000</v>
      </c>
      <c r="F97" s="321">
        <v>459000</v>
      </c>
    </row>
    <row r="98" spans="2:6" x14ac:dyDescent="0.25">
      <c r="B98" s="525"/>
      <c r="C98" s="406" t="s">
        <v>630</v>
      </c>
      <c r="D98" s="322">
        <v>8</v>
      </c>
      <c r="E98" s="317">
        <v>462000</v>
      </c>
      <c r="F98" s="321">
        <v>462000</v>
      </c>
    </row>
    <row r="99" spans="2:6" x14ac:dyDescent="0.25">
      <c r="B99" s="525"/>
      <c r="C99" s="406" t="s">
        <v>631</v>
      </c>
      <c r="D99" s="322">
        <v>130</v>
      </c>
      <c r="E99" s="317">
        <v>1385000</v>
      </c>
      <c r="F99" s="321">
        <v>1385000</v>
      </c>
    </row>
    <row r="100" spans="2:6" x14ac:dyDescent="0.25">
      <c r="B100" s="525"/>
      <c r="C100" s="406" t="s">
        <v>632</v>
      </c>
      <c r="D100" s="317">
        <v>366</v>
      </c>
      <c r="E100" s="317">
        <v>6798000</v>
      </c>
      <c r="F100" s="321">
        <v>6798000</v>
      </c>
    </row>
    <row r="101" spans="2:6" ht="14.25" customHeight="1" thickBot="1" x14ac:dyDescent="0.3">
      <c r="B101" s="526"/>
      <c r="C101" s="410" t="s">
        <v>633</v>
      </c>
      <c r="D101" s="318">
        <v>387</v>
      </c>
      <c r="E101" s="318">
        <v>4866000</v>
      </c>
      <c r="F101" s="324">
        <v>4866000</v>
      </c>
    </row>
    <row r="102" spans="2:6" ht="12.75" customHeight="1" x14ac:dyDescent="0.25">
      <c r="B102" s="527" t="s">
        <v>634</v>
      </c>
      <c r="C102" s="409" t="s">
        <v>635</v>
      </c>
      <c r="D102" s="320">
        <v>762</v>
      </c>
      <c r="E102" s="320">
        <v>19095000</v>
      </c>
      <c r="F102" s="400">
        <v>19095000</v>
      </c>
    </row>
    <row r="103" spans="2:6" ht="26.4" x14ac:dyDescent="0.25">
      <c r="B103" s="525"/>
      <c r="C103" s="407" t="s">
        <v>636</v>
      </c>
      <c r="D103" s="317">
        <v>2145</v>
      </c>
      <c r="E103" s="317">
        <v>30203000</v>
      </c>
      <c r="F103" s="321">
        <v>30203000</v>
      </c>
    </row>
    <row r="104" spans="2:6" x14ac:dyDescent="0.25">
      <c r="B104" s="525"/>
      <c r="C104" s="406" t="s">
        <v>637</v>
      </c>
      <c r="D104" s="317">
        <v>247</v>
      </c>
      <c r="E104" s="317">
        <v>4487000</v>
      </c>
      <c r="F104" s="321">
        <v>4487000</v>
      </c>
    </row>
    <row r="105" spans="2:6" x14ac:dyDescent="0.25">
      <c r="B105" s="525"/>
      <c r="C105" s="406" t="s">
        <v>638</v>
      </c>
      <c r="D105" s="317">
        <v>184</v>
      </c>
      <c r="E105" s="317">
        <v>4101000</v>
      </c>
      <c r="F105" s="321">
        <v>4101000</v>
      </c>
    </row>
    <row r="106" spans="2:6" x14ac:dyDescent="0.25">
      <c r="B106" s="525"/>
      <c r="C106" s="406" t="s">
        <v>639</v>
      </c>
      <c r="D106" s="317">
        <v>232</v>
      </c>
      <c r="E106" s="317">
        <v>4958000</v>
      </c>
      <c r="F106" s="321">
        <v>4958000</v>
      </c>
    </row>
    <row r="107" spans="2:6" ht="26.4" x14ac:dyDescent="0.25">
      <c r="B107" s="525"/>
      <c r="C107" s="407" t="s">
        <v>640</v>
      </c>
      <c r="D107" s="322">
        <v>518</v>
      </c>
      <c r="E107" s="317">
        <v>6691000</v>
      </c>
      <c r="F107" s="321">
        <v>6691000</v>
      </c>
    </row>
    <row r="108" spans="2:6" x14ac:dyDescent="0.25">
      <c r="B108" s="525"/>
      <c r="C108" s="406" t="s">
        <v>641</v>
      </c>
      <c r="D108" s="322">
        <v>82</v>
      </c>
      <c r="E108" s="317">
        <v>1181000</v>
      </c>
      <c r="F108" s="321">
        <v>1181000</v>
      </c>
    </row>
    <row r="109" spans="2:6" ht="13.8" thickBot="1" x14ac:dyDescent="0.3">
      <c r="B109" s="526"/>
      <c r="C109" s="410" t="s">
        <v>642</v>
      </c>
      <c r="D109" s="323">
        <v>75</v>
      </c>
      <c r="E109" s="318">
        <v>1140000</v>
      </c>
      <c r="F109" s="324">
        <v>1140000</v>
      </c>
    </row>
    <row r="110" spans="2:6" ht="12.75" customHeight="1" x14ac:dyDescent="0.25">
      <c r="B110" s="525" t="s">
        <v>643</v>
      </c>
      <c r="C110" s="277" t="s">
        <v>644</v>
      </c>
      <c r="D110" s="322">
        <v>152</v>
      </c>
      <c r="E110" s="317">
        <v>10596000</v>
      </c>
      <c r="F110" s="321">
        <v>10596000</v>
      </c>
    </row>
    <row r="111" spans="2:6" ht="13.8" thickBot="1" x14ac:dyDescent="0.3">
      <c r="B111" s="528"/>
      <c r="C111" s="287" t="s">
        <v>645</v>
      </c>
      <c r="D111" s="331">
        <v>4093</v>
      </c>
      <c r="E111" s="318">
        <v>61260000</v>
      </c>
      <c r="F111" s="324">
        <v>61260000</v>
      </c>
    </row>
    <row r="112" spans="2:6" ht="12.75" customHeight="1" x14ac:dyDescent="0.25">
      <c r="B112" s="529" t="s">
        <v>646</v>
      </c>
      <c r="C112" s="288" t="s">
        <v>647</v>
      </c>
      <c r="D112" s="321">
        <v>3273</v>
      </c>
      <c r="E112" s="317">
        <v>55252344.414364152</v>
      </c>
      <c r="F112" s="321">
        <v>55252344.414364152</v>
      </c>
    </row>
    <row r="113" spans="2:9" x14ac:dyDescent="0.25">
      <c r="B113" s="525"/>
      <c r="C113" s="288" t="s">
        <v>648</v>
      </c>
      <c r="D113" s="379">
        <v>65</v>
      </c>
      <c r="E113" s="317">
        <v>2633655.5856358483</v>
      </c>
      <c r="F113" s="321">
        <v>2633655.5856358483</v>
      </c>
    </row>
    <row r="114" spans="2:9" x14ac:dyDescent="0.25">
      <c r="B114" s="525"/>
      <c r="C114" s="288" t="s">
        <v>649</v>
      </c>
      <c r="D114" s="321">
        <v>888</v>
      </c>
      <c r="E114" s="317">
        <v>13199638.133634431</v>
      </c>
      <c r="F114" s="321">
        <v>13199638.133634431</v>
      </c>
    </row>
    <row r="115" spans="2:9" ht="13.8" thickBot="1" x14ac:dyDescent="0.3">
      <c r="B115" s="528"/>
      <c r="C115" s="289" t="s">
        <v>650</v>
      </c>
      <c r="D115" s="380">
        <v>19</v>
      </c>
      <c r="E115" s="318">
        <v>770361.86636556848</v>
      </c>
      <c r="F115" s="324">
        <v>770361.86636556848</v>
      </c>
    </row>
    <row r="116" spans="2:9" ht="12.75" customHeight="1" x14ac:dyDescent="0.25">
      <c r="B116" s="529" t="s">
        <v>651</v>
      </c>
      <c r="C116" s="288" t="s">
        <v>652</v>
      </c>
      <c r="D116" s="320">
        <v>1854</v>
      </c>
      <c r="E116" s="320">
        <v>29404153.893907193</v>
      </c>
      <c r="F116" s="400">
        <v>29404153.893907193</v>
      </c>
    </row>
    <row r="117" spans="2:9" x14ac:dyDescent="0.25">
      <c r="B117" s="525"/>
      <c r="C117" s="288" t="s">
        <v>653</v>
      </c>
      <c r="D117" s="317">
        <v>1484</v>
      </c>
      <c r="E117" s="317">
        <v>28481846.106092807</v>
      </c>
      <c r="F117" s="321">
        <v>28481846.106092807</v>
      </c>
    </row>
    <row r="118" spans="2:9" x14ac:dyDescent="0.25">
      <c r="B118" s="525"/>
      <c r="C118" s="288" t="s">
        <v>654</v>
      </c>
      <c r="D118" s="317">
        <v>516</v>
      </c>
      <c r="E118" s="317">
        <v>7600262.8983351048</v>
      </c>
      <c r="F118" s="321">
        <v>7600262.8983351048</v>
      </c>
      <c r="I118" s="47"/>
    </row>
    <row r="119" spans="2:9" ht="13.8" thickBot="1" x14ac:dyDescent="0.3">
      <c r="B119" s="530"/>
      <c r="C119" s="290" t="s">
        <v>655</v>
      </c>
      <c r="D119" s="332">
        <v>391</v>
      </c>
      <c r="E119" s="332">
        <v>6369737.1016648952</v>
      </c>
      <c r="F119" s="326">
        <v>6369737.1016648952</v>
      </c>
    </row>
    <row r="120" spans="2:9" ht="13.8" thickTop="1" x14ac:dyDescent="0.25"/>
  </sheetData>
  <mergeCells count="8">
    <mergeCell ref="B10:B25"/>
    <mergeCell ref="B26:B81"/>
    <mergeCell ref="B116:B119"/>
    <mergeCell ref="B82:B91"/>
    <mergeCell ref="B92:B101"/>
    <mergeCell ref="B102:B109"/>
    <mergeCell ref="B110:B111"/>
    <mergeCell ref="B112:B115"/>
  </mergeCells>
  <hyperlinks>
    <hyperlink ref="B2" location="Inhalt!A1" display="zurück zum Inhalt " xr:uid="{00000000-0004-0000-1E00-000000000000}"/>
  </hyperlinks>
  <pageMargins left="0.7" right="0.7" top="0.78740157499999996" bottom="0.78740157499999996"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C24"/>
  <sheetViews>
    <sheetView showGridLines="0" workbookViewId="0">
      <selection activeCell="B2" sqref="B2"/>
    </sheetView>
  </sheetViews>
  <sheetFormatPr baseColWidth="10" defaultRowHeight="13.2" x14ac:dyDescent="0.25"/>
  <cols>
    <col min="2" max="2" width="19.88671875" customWidth="1"/>
    <col min="3" max="3" width="15.33203125" customWidth="1"/>
  </cols>
  <sheetData>
    <row r="2" spans="2:3" x14ac:dyDescent="0.25">
      <c r="B2" s="24" t="s">
        <v>122</v>
      </c>
    </row>
    <row r="7" spans="2:3" ht="17.399999999999999" x14ac:dyDescent="0.3">
      <c r="B7" s="32" t="s">
        <v>984</v>
      </c>
    </row>
    <row r="8" spans="2:3" ht="13.8" thickBot="1" x14ac:dyDescent="0.3"/>
    <row r="9" spans="2:3" ht="14.4" thickTop="1" thickBot="1" x14ac:dyDescent="0.3">
      <c r="B9" s="281" t="s">
        <v>431</v>
      </c>
      <c r="C9" s="282">
        <v>717.92269999999996</v>
      </c>
    </row>
    <row r="10" spans="2:3" ht="13.8" thickBot="1" x14ac:dyDescent="0.3">
      <c r="B10" s="283" t="s">
        <v>432</v>
      </c>
      <c r="C10" s="284">
        <v>1731.433</v>
      </c>
    </row>
    <row r="11" spans="2:3" ht="13.8" thickBot="1" x14ac:dyDescent="0.3">
      <c r="B11" s="283" t="s">
        <v>433</v>
      </c>
      <c r="C11" s="284">
        <v>2691.0929999999998</v>
      </c>
    </row>
    <row r="12" spans="2:3" ht="13.8" thickBot="1" x14ac:dyDescent="0.3">
      <c r="B12" s="283" t="s">
        <v>434</v>
      </c>
      <c r="C12" s="284">
        <v>4819.1329999999998</v>
      </c>
    </row>
    <row r="13" spans="2:3" ht="13.8" thickBot="1" x14ac:dyDescent="0.3">
      <c r="B13" s="283" t="s">
        <v>435</v>
      </c>
      <c r="C13" s="284">
        <v>10087.51</v>
      </c>
    </row>
    <row r="14" spans="2:3" ht="13.8" thickBot="1" x14ac:dyDescent="0.3">
      <c r="B14" s="283" t="s">
        <v>436</v>
      </c>
      <c r="C14" s="284">
        <v>20657.75</v>
      </c>
    </row>
    <row r="15" spans="2:3" ht="13.8" thickBot="1" x14ac:dyDescent="0.3">
      <c r="B15" s="283" t="s">
        <v>437</v>
      </c>
      <c r="C15" s="284">
        <v>39029.129999999997</v>
      </c>
    </row>
    <row r="16" spans="2:3" ht="13.8" thickBot="1" x14ac:dyDescent="0.3">
      <c r="B16" s="283" t="s">
        <v>438</v>
      </c>
      <c r="C16" s="284">
        <v>54591.17</v>
      </c>
    </row>
    <row r="17" spans="2:3" ht="13.8" thickBot="1" x14ac:dyDescent="0.3">
      <c r="B17" s="283" t="s">
        <v>439</v>
      </c>
      <c r="C17" s="284">
        <v>110061.9</v>
      </c>
    </row>
    <row r="18" spans="2:3" ht="13.8" thickBot="1" x14ac:dyDescent="0.3">
      <c r="B18" s="283" t="s">
        <v>440</v>
      </c>
      <c r="C18" s="284">
        <v>16927.21</v>
      </c>
    </row>
    <row r="19" spans="2:3" ht="13.8" thickBot="1" x14ac:dyDescent="0.3">
      <c r="B19" s="283" t="s">
        <v>441</v>
      </c>
      <c r="C19" s="284">
        <v>20656.990000000002</v>
      </c>
    </row>
    <row r="20" spans="2:3" ht="13.8" thickBot="1" x14ac:dyDescent="0.3">
      <c r="B20" s="283" t="s">
        <v>442</v>
      </c>
      <c r="C20" s="284">
        <v>423.80079999999998</v>
      </c>
    </row>
    <row r="21" spans="2:3" ht="13.8" thickBot="1" x14ac:dyDescent="0.3">
      <c r="B21" s="283" t="s">
        <v>443</v>
      </c>
      <c r="C21" s="284">
        <v>162134.70000000001</v>
      </c>
    </row>
    <row r="22" spans="2:3" ht="13.8" thickBot="1" x14ac:dyDescent="0.3">
      <c r="B22" s="283" t="s">
        <v>444</v>
      </c>
      <c r="C22" s="285">
        <v>4245</v>
      </c>
    </row>
    <row r="23" spans="2:3" ht="13.8" thickBot="1" x14ac:dyDescent="0.3">
      <c r="B23" s="420" t="s">
        <v>445</v>
      </c>
      <c r="C23" s="286">
        <v>0.40172966999999998</v>
      </c>
    </row>
    <row r="24" spans="2:3" ht="13.8" thickTop="1" x14ac:dyDescent="0.25"/>
  </sheetData>
  <hyperlinks>
    <hyperlink ref="B2" location="Inhalt!A1" display="zurück zum Inhalt " xr:uid="{00000000-0004-0000-1F00-000000000000}"/>
  </hyperlinks>
  <pageMargins left="0.7" right="0.7" top="0.78740157499999996" bottom="0.78740157499999996"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F148"/>
  <sheetViews>
    <sheetView showGridLines="0" workbookViewId="0">
      <selection activeCell="B2" sqref="B2"/>
    </sheetView>
  </sheetViews>
  <sheetFormatPr baseColWidth="10" defaultRowHeight="13.2" x14ac:dyDescent="0.25"/>
  <cols>
    <col min="2" max="2" width="36.33203125" customWidth="1"/>
    <col min="3" max="3" width="68.33203125" customWidth="1"/>
    <col min="4" max="4" width="14.6640625" style="15" customWidth="1"/>
    <col min="5" max="5" width="11.44140625" style="15"/>
    <col min="6" max="6" width="16.6640625" style="15" customWidth="1"/>
  </cols>
  <sheetData>
    <row r="2" spans="2:6" x14ac:dyDescent="0.25">
      <c r="B2" s="24" t="s">
        <v>122</v>
      </c>
    </row>
    <row r="7" spans="2:6" ht="17.399999999999999" x14ac:dyDescent="0.3">
      <c r="B7" s="32" t="s">
        <v>985</v>
      </c>
    </row>
    <row r="8" spans="2:6" ht="13.8" thickBot="1" x14ac:dyDescent="0.3"/>
    <row r="9" spans="2:6" ht="40.799999999999997" thickTop="1" thickBot="1" x14ac:dyDescent="0.3">
      <c r="B9" s="337" t="s">
        <v>385</v>
      </c>
      <c r="C9" s="363" t="s">
        <v>1052</v>
      </c>
      <c r="D9" s="341" t="s">
        <v>386</v>
      </c>
      <c r="E9" s="341" t="s">
        <v>446</v>
      </c>
      <c r="F9" s="342" t="s">
        <v>388</v>
      </c>
    </row>
    <row r="10" spans="2:6" ht="12.75" customHeight="1" thickTop="1" x14ac:dyDescent="0.25">
      <c r="B10" s="525" t="s">
        <v>505</v>
      </c>
      <c r="C10" s="291" t="s">
        <v>506</v>
      </c>
      <c r="D10" s="322">
        <v>120</v>
      </c>
      <c r="E10" s="317">
        <v>142802</v>
      </c>
      <c r="F10" s="321">
        <v>142802</v>
      </c>
    </row>
    <row r="11" spans="2:6" x14ac:dyDescent="0.25">
      <c r="B11" s="525"/>
      <c r="C11" s="291" t="s">
        <v>507</v>
      </c>
      <c r="D11" s="322">
        <v>84</v>
      </c>
      <c r="E11" s="317">
        <v>136293</v>
      </c>
      <c r="F11" s="321">
        <v>136293</v>
      </c>
    </row>
    <row r="12" spans="2:6" x14ac:dyDescent="0.25">
      <c r="B12" s="525"/>
      <c r="C12" s="291" t="s">
        <v>508</v>
      </c>
      <c r="D12" s="402">
        <v>327</v>
      </c>
      <c r="E12" s="317">
        <v>394369</v>
      </c>
      <c r="F12" s="321">
        <v>394369</v>
      </c>
    </row>
    <row r="13" spans="2:6" x14ac:dyDescent="0.25">
      <c r="B13" s="525"/>
      <c r="C13" s="291" t="s">
        <v>509</v>
      </c>
      <c r="D13" s="322">
        <v>41</v>
      </c>
      <c r="E13" s="317">
        <v>68910</v>
      </c>
      <c r="F13" s="321">
        <v>68910</v>
      </c>
    </row>
    <row r="14" spans="2:6" x14ac:dyDescent="0.25">
      <c r="B14" s="525"/>
      <c r="C14" s="291" t="s">
        <v>510</v>
      </c>
      <c r="D14" s="317">
        <v>793</v>
      </c>
      <c r="E14" s="317">
        <v>1144731</v>
      </c>
      <c r="F14" s="321">
        <v>1144731</v>
      </c>
    </row>
    <row r="15" spans="2:6" x14ac:dyDescent="0.25">
      <c r="B15" s="525"/>
      <c r="C15" s="291" t="s">
        <v>511</v>
      </c>
      <c r="D15" s="402">
        <v>216</v>
      </c>
      <c r="E15" s="317">
        <v>294478</v>
      </c>
      <c r="F15" s="321">
        <v>294478</v>
      </c>
    </row>
    <row r="16" spans="2:6" x14ac:dyDescent="0.25">
      <c r="B16" s="525"/>
      <c r="C16" s="291" t="s">
        <v>512</v>
      </c>
      <c r="D16" s="317">
        <v>142</v>
      </c>
      <c r="E16" s="317">
        <v>160200</v>
      </c>
      <c r="F16" s="321">
        <v>160200</v>
      </c>
    </row>
    <row r="17" spans="2:6" x14ac:dyDescent="0.25">
      <c r="B17" s="525"/>
      <c r="C17" s="291" t="s">
        <v>513</v>
      </c>
      <c r="D17" s="317">
        <v>340</v>
      </c>
      <c r="E17" s="317">
        <v>348909</v>
      </c>
      <c r="F17" s="321">
        <v>348909</v>
      </c>
    </row>
    <row r="18" spans="2:6" x14ac:dyDescent="0.25">
      <c r="B18" s="525"/>
      <c r="C18" s="291" t="s">
        <v>514</v>
      </c>
      <c r="D18" s="402">
        <v>341</v>
      </c>
      <c r="E18" s="317">
        <v>323323</v>
      </c>
      <c r="F18" s="321">
        <v>323323</v>
      </c>
    </row>
    <row r="19" spans="2:6" x14ac:dyDescent="0.25">
      <c r="B19" s="525"/>
      <c r="C19" s="291" t="s">
        <v>515</v>
      </c>
      <c r="D19" s="322">
        <v>68</v>
      </c>
      <c r="E19" s="317">
        <v>59140</v>
      </c>
      <c r="F19" s="321">
        <v>59140</v>
      </c>
    </row>
    <row r="20" spans="2:6" x14ac:dyDescent="0.25">
      <c r="B20" s="525"/>
      <c r="C20" s="291" t="s">
        <v>516</v>
      </c>
      <c r="D20" s="322">
        <v>169</v>
      </c>
      <c r="E20" s="317">
        <v>331901</v>
      </c>
      <c r="F20" s="321">
        <v>331901</v>
      </c>
    </row>
    <row r="21" spans="2:6" x14ac:dyDescent="0.25">
      <c r="B21" s="525"/>
      <c r="C21" s="291" t="s">
        <v>517</v>
      </c>
      <c r="D21" s="322">
        <v>105</v>
      </c>
      <c r="E21" s="317">
        <v>113176</v>
      </c>
      <c r="F21" s="321">
        <v>113176</v>
      </c>
    </row>
    <row r="22" spans="2:6" x14ac:dyDescent="0.25">
      <c r="B22" s="525"/>
      <c r="C22" s="291" t="s">
        <v>518</v>
      </c>
      <c r="D22" s="322">
        <v>49</v>
      </c>
      <c r="E22" s="317">
        <v>85035</v>
      </c>
      <c r="F22" s="321">
        <v>85035</v>
      </c>
    </row>
    <row r="23" spans="2:6" x14ac:dyDescent="0.25">
      <c r="B23" s="525"/>
      <c r="C23" s="291" t="s">
        <v>519</v>
      </c>
      <c r="D23" s="402">
        <v>102</v>
      </c>
      <c r="E23" s="317">
        <v>188096</v>
      </c>
      <c r="F23" s="321">
        <v>188096</v>
      </c>
    </row>
    <row r="24" spans="2:6" x14ac:dyDescent="0.25">
      <c r="B24" s="525"/>
      <c r="C24" s="291" t="s">
        <v>520</v>
      </c>
      <c r="D24" s="402">
        <v>69</v>
      </c>
      <c r="E24" s="317">
        <v>131339</v>
      </c>
      <c r="F24" s="321">
        <v>131339</v>
      </c>
    </row>
    <row r="25" spans="2:6" ht="13.8" thickBot="1" x14ac:dyDescent="0.3">
      <c r="B25" s="526"/>
      <c r="C25" s="287" t="s">
        <v>521</v>
      </c>
      <c r="D25" s="301">
        <v>89</v>
      </c>
      <c r="E25" s="318">
        <v>89701</v>
      </c>
      <c r="F25" s="324">
        <v>89701</v>
      </c>
    </row>
    <row r="26" spans="2:6" ht="12.75" customHeight="1" x14ac:dyDescent="0.25">
      <c r="B26" s="525" t="s">
        <v>522</v>
      </c>
      <c r="C26" s="291" t="s">
        <v>523</v>
      </c>
      <c r="D26" s="322">
        <v>432</v>
      </c>
      <c r="E26" s="317">
        <v>757767</v>
      </c>
      <c r="F26" s="321">
        <v>757767</v>
      </c>
    </row>
    <row r="27" spans="2:6" ht="13.8" thickBot="1" x14ac:dyDescent="0.3">
      <c r="B27" s="526"/>
      <c r="C27" s="287" t="s">
        <v>524</v>
      </c>
      <c r="D27" s="318">
        <v>2623</v>
      </c>
      <c r="E27" s="318">
        <v>3254636</v>
      </c>
      <c r="F27" s="324">
        <v>3254636</v>
      </c>
    </row>
    <row r="28" spans="2:6" ht="12.75" customHeight="1" x14ac:dyDescent="0.25">
      <c r="B28" s="527" t="s">
        <v>525</v>
      </c>
      <c r="C28" s="291" t="s">
        <v>526</v>
      </c>
      <c r="D28" s="262">
        <v>1212</v>
      </c>
      <c r="E28" s="320">
        <v>1619576</v>
      </c>
      <c r="F28" s="400">
        <v>1619576</v>
      </c>
    </row>
    <row r="29" spans="2:6" x14ac:dyDescent="0.25">
      <c r="B29" s="525"/>
      <c r="C29" s="291" t="s">
        <v>527</v>
      </c>
      <c r="D29" s="262">
        <v>1260</v>
      </c>
      <c r="E29" s="317">
        <v>1453579</v>
      </c>
      <c r="F29" s="321">
        <v>1453579</v>
      </c>
    </row>
    <row r="30" spans="2:6" x14ac:dyDescent="0.25">
      <c r="B30" s="525"/>
      <c r="C30" s="291" t="s">
        <v>528</v>
      </c>
      <c r="D30" s="300">
        <v>275</v>
      </c>
      <c r="E30" s="317">
        <v>468208</v>
      </c>
      <c r="F30" s="321">
        <v>468208</v>
      </c>
    </row>
    <row r="31" spans="2:6" ht="13.8" thickBot="1" x14ac:dyDescent="0.3">
      <c r="B31" s="528"/>
      <c r="C31" s="287" t="s">
        <v>529</v>
      </c>
      <c r="D31" s="301">
        <v>308</v>
      </c>
      <c r="E31" s="318">
        <v>471040</v>
      </c>
      <c r="F31" s="324">
        <v>471040</v>
      </c>
    </row>
    <row r="32" spans="2:6" ht="12.75" customHeight="1" x14ac:dyDescent="0.25">
      <c r="B32" s="529" t="s">
        <v>656</v>
      </c>
      <c r="C32" s="288" t="s">
        <v>657</v>
      </c>
      <c r="D32" s="321">
        <v>2055</v>
      </c>
      <c r="E32" s="317">
        <v>2644053</v>
      </c>
      <c r="F32" s="321">
        <v>2644053</v>
      </c>
    </row>
    <row r="33" spans="2:6" x14ac:dyDescent="0.25">
      <c r="B33" s="525"/>
      <c r="C33" s="288" t="s">
        <v>532</v>
      </c>
      <c r="D33" s="379">
        <v>417</v>
      </c>
      <c r="E33" s="317">
        <v>429102</v>
      </c>
      <c r="F33" s="321">
        <v>429102</v>
      </c>
    </row>
    <row r="34" spans="2:6" x14ac:dyDescent="0.25">
      <c r="B34" s="525"/>
      <c r="C34" s="288" t="s">
        <v>658</v>
      </c>
      <c r="D34" s="321">
        <v>485</v>
      </c>
      <c r="E34" s="317">
        <v>812390</v>
      </c>
      <c r="F34" s="321">
        <v>812390</v>
      </c>
    </row>
    <row r="35" spans="2:6" ht="13.8" thickBot="1" x14ac:dyDescent="0.3">
      <c r="B35" s="528"/>
      <c r="C35" s="288" t="s">
        <v>534</v>
      </c>
      <c r="D35" s="379">
        <v>98</v>
      </c>
      <c r="E35" s="317">
        <v>126858</v>
      </c>
      <c r="F35" s="321">
        <v>126858</v>
      </c>
    </row>
    <row r="36" spans="2:6" ht="12.75" customHeight="1" x14ac:dyDescent="0.25">
      <c r="B36" s="529" t="s">
        <v>659</v>
      </c>
      <c r="C36" s="279" t="s">
        <v>536</v>
      </c>
      <c r="D36" s="320">
        <v>1874</v>
      </c>
      <c r="E36" s="320">
        <v>1861191</v>
      </c>
      <c r="F36" s="400">
        <v>1861191</v>
      </c>
    </row>
    <row r="37" spans="2:6" ht="13.8" thickBot="1" x14ac:dyDescent="0.3">
      <c r="B37" s="526"/>
      <c r="C37" s="287" t="s">
        <v>537</v>
      </c>
      <c r="D37" s="331">
        <v>1181</v>
      </c>
      <c r="E37" s="318">
        <v>2151212</v>
      </c>
      <c r="F37" s="324">
        <v>2151212</v>
      </c>
    </row>
    <row r="38" spans="2:6" ht="12.75" customHeight="1" x14ac:dyDescent="0.25">
      <c r="B38" s="529" t="s">
        <v>538</v>
      </c>
      <c r="C38" s="406" t="s">
        <v>539</v>
      </c>
      <c r="D38" s="325">
        <v>451</v>
      </c>
      <c r="E38" s="317">
        <v>2508000</v>
      </c>
      <c r="F38" s="321">
        <v>2508000</v>
      </c>
    </row>
    <row r="39" spans="2:6" x14ac:dyDescent="0.25">
      <c r="B39" s="525"/>
      <c r="C39" s="406" t="s">
        <v>540</v>
      </c>
      <c r="D39" s="322">
        <v>315</v>
      </c>
      <c r="E39" s="317">
        <v>1606000</v>
      </c>
      <c r="F39" s="321">
        <v>1606000</v>
      </c>
    </row>
    <row r="40" spans="2:6" x14ac:dyDescent="0.25">
      <c r="B40" s="525"/>
      <c r="C40" s="406" t="s">
        <v>541</v>
      </c>
      <c r="D40" s="317">
        <v>1104</v>
      </c>
      <c r="E40" s="317">
        <v>6905000</v>
      </c>
      <c r="F40" s="321">
        <v>6905000</v>
      </c>
    </row>
    <row r="41" spans="2:6" x14ac:dyDescent="0.25">
      <c r="B41" s="525"/>
      <c r="C41" s="406" t="s">
        <v>542</v>
      </c>
      <c r="D41" s="322">
        <v>89</v>
      </c>
      <c r="E41" s="317">
        <v>578000</v>
      </c>
      <c r="F41" s="321">
        <v>578000</v>
      </c>
    </row>
    <row r="42" spans="2:6" x14ac:dyDescent="0.25">
      <c r="B42" s="525"/>
      <c r="C42" s="406" t="s">
        <v>543</v>
      </c>
      <c r="D42" s="317">
        <v>2475</v>
      </c>
      <c r="E42" s="317">
        <v>15378000</v>
      </c>
      <c r="F42" s="321">
        <v>15378000</v>
      </c>
    </row>
    <row r="43" spans="2:6" x14ac:dyDescent="0.25">
      <c r="B43" s="525"/>
      <c r="C43" s="406" t="s">
        <v>544</v>
      </c>
      <c r="D43" s="322">
        <v>734</v>
      </c>
      <c r="E43" s="317">
        <v>5442000</v>
      </c>
      <c r="F43" s="321">
        <v>5442000</v>
      </c>
    </row>
    <row r="44" spans="2:6" x14ac:dyDescent="0.25">
      <c r="B44" s="525"/>
      <c r="C44" s="406" t="s">
        <v>545</v>
      </c>
      <c r="D44" s="322">
        <v>468</v>
      </c>
      <c r="E44" s="317">
        <v>3527000</v>
      </c>
      <c r="F44" s="321">
        <v>3527000</v>
      </c>
    </row>
    <row r="45" spans="2:6" x14ac:dyDescent="0.25">
      <c r="B45" s="525"/>
      <c r="C45" s="406" t="s">
        <v>546</v>
      </c>
      <c r="D45" s="317">
        <v>1189</v>
      </c>
      <c r="E45" s="317">
        <v>9640000</v>
      </c>
      <c r="F45" s="321">
        <v>9640000</v>
      </c>
    </row>
    <row r="46" spans="2:6" x14ac:dyDescent="0.25">
      <c r="B46" s="525"/>
      <c r="C46" s="406" t="s">
        <v>547</v>
      </c>
      <c r="D46" s="317">
        <v>1578</v>
      </c>
      <c r="E46" s="317">
        <v>11441000</v>
      </c>
      <c r="F46" s="321">
        <v>11441000</v>
      </c>
    </row>
    <row r="47" spans="2:6" x14ac:dyDescent="0.25">
      <c r="B47" s="525"/>
      <c r="C47" s="406" t="s">
        <v>548</v>
      </c>
      <c r="D47" s="322">
        <v>162</v>
      </c>
      <c r="E47" s="317">
        <v>861000</v>
      </c>
      <c r="F47" s="321">
        <v>861000</v>
      </c>
    </row>
    <row r="48" spans="2:6" x14ac:dyDescent="0.25">
      <c r="B48" s="525"/>
      <c r="C48" s="406" t="s">
        <v>549</v>
      </c>
      <c r="D48" s="322">
        <v>648</v>
      </c>
      <c r="E48" s="317">
        <v>3217000</v>
      </c>
      <c r="F48" s="321">
        <v>3217000</v>
      </c>
    </row>
    <row r="49" spans="2:6" x14ac:dyDescent="0.25">
      <c r="B49" s="525"/>
      <c r="C49" s="406" t="s">
        <v>550</v>
      </c>
      <c r="D49" s="322">
        <v>423</v>
      </c>
      <c r="E49" s="317">
        <v>2196000</v>
      </c>
      <c r="F49" s="321">
        <v>2196000</v>
      </c>
    </row>
    <row r="50" spans="2:6" x14ac:dyDescent="0.25">
      <c r="B50" s="525"/>
      <c r="C50" s="406" t="s">
        <v>551</v>
      </c>
      <c r="D50" s="322">
        <v>222</v>
      </c>
      <c r="E50" s="317">
        <v>1400000</v>
      </c>
      <c r="F50" s="321">
        <v>1400000</v>
      </c>
    </row>
    <row r="51" spans="2:6" x14ac:dyDescent="0.25">
      <c r="B51" s="525"/>
      <c r="C51" s="406" t="s">
        <v>552</v>
      </c>
      <c r="D51" s="322">
        <v>604</v>
      </c>
      <c r="E51" s="317">
        <v>3469000</v>
      </c>
      <c r="F51" s="321">
        <v>3469000</v>
      </c>
    </row>
    <row r="52" spans="2:6" x14ac:dyDescent="0.25">
      <c r="B52" s="525"/>
      <c r="C52" s="406" t="s">
        <v>553</v>
      </c>
      <c r="D52" s="322">
        <v>370</v>
      </c>
      <c r="E52" s="317">
        <v>1872000</v>
      </c>
      <c r="F52" s="321">
        <v>1872000</v>
      </c>
    </row>
    <row r="53" spans="2:6" ht="13.8" thickBot="1" x14ac:dyDescent="0.3">
      <c r="B53" s="526"/>
      <c r="C53" s="410" t="s">
        <v>554</v>
      </c>
      <c r="D53" s="323">
        <v>433</v>
      </c>
      <c r="E53" s="318">
        <v>1816000</v>
      </c>
      <c r="F53" s="324">
        <v>1816000</v>
      </c>
    </row>
    <row r="54" spans="2:6" ht="12.75" customHeight="1" x14ac:dyDescent="0.25">
      <c r="B54" s="525" t="s">
        <v>555</v>
      </c>
      <c r="C54" s="406" t="s">
        <v>556</v>
      </c>
      <c r="D54" s="401">
        <v>214</v>
      </c>
      <c r="E54" s="317">
        <v>1699000</v>
      </c>
      <c r="F54" s="321">
        <v>1699000</v>
      </c>
    </row>
    <row r="55" spans="2:6" x14ac:dyDescent="0.25">
      <c r="B55" s="525"/>
      <c r="C55" s="288" t="s">
        <v>557</v>
      </c>
      <c r="D55" s="379">
        <v>213</v>
      </c>
      <c r="E55" s="317">
        <v>1932000</v>
      </c>
      <c r="F55" s="321">
        <v>1932000</v>
      </c>
    </row>
    <row r="56" spans="2:6" x14ac:dyDescent="0.25">
      <c r="B56" s="525"/>
      <c r="C56" s="288" t="s">
        <v>558</v>
      </c>
      <c r="D56" s="379">
        <v>289</v>
      </c>
      <c r="E56" s="317">
        <v>2188000</v>
      </c>
      <c r="F56" s="321">
        <v>2188000</v>
      </c>
    </row>
    <row r="57" spans="2:6" x14ac:dyDescent="0.25">
      <c r="B57" s="525"/>
      <c r="C57" s="288" t="s">
        <v>559</v>
      </c>
      <c r="D57" s="379">
        <v>468</v>
      </c>
      <c r="E57" s="317">
        <v>2376000</v>
      </c>
      <c r="F57" s="321">
        <v>2376000</v>
      </c>
    </row>
    <row r="58" spans="2:6" x14ac:dyDescent="0.25">
      <c r="B58" s="525"/>
      <c r="C58" s="288" t="s">
        <v>560</v>
      </c>
      <c r="D58" s="379">
        <v>395</v>
      </c>
      <c r="E58" s="317">
        <v>2214000</v>
      </c>
      <c r="F58" s="321">
        <v>2214000</v>
      </c>
    </row>
    <row r="59" spans="2:6" x14ac:dyDescent="0.25">
      <c r="B59" s="525"/>
      <c r="C59" s="288" t="s">
        <v>561</v>
      </c>
      <c r="D59" s="379">
        <v>352</v>
      </c>
      <c r="E59" s="317">
        <v>2128000</v>
      </c>
      <c r="F59" s="321">
        <v>2128000</v>
      </c>
    </row>
    <row r="60" spans="2:6" x14ac:dyDescent="0.25">
      <c r="B60" s="525"/>
      <c r="C60" s="288" t="s">
        <v>562</v>
      </c>
      <c r="D60" s="379">
        <v>310</v>
      </c>
      <c r="E60" s="317">
        <v>1966000</v>
      </c>
      <c r="F60" s="321">
        <v>1966000</v>
      </c>
    </row>
    <row r="61" spans="2:6" x14ac:dyDescent="0.25">
      <c r="B61" s="525"/>
      <c r="C61" s="288" t="s">
        <v>563</v>
      </c>
      <c r="D61" s="379">
        <v>306</v>
      </c>
      <c r="E61" s="317">
        <v>2333000</v>
      </c>
      <c r="F61" s="321">
        <v>2333000</v>
      </c>
    </row>
    <row r="62" spans="2:6" x14ac:dyDescent="0.25">
      <c r="B62" s="525"/>
      <c r="C62" s="288" t="s">
        <v>564</v>
      </c>
      <c r="D62" s="379">
        <v>399</v>
      </c>
      <c r="E62" s="317">
        <v>2767000</v>
      </c>
      <c r="F62" s="321">
        <v>2767000</v>
      </c>
    </row>
    <row r="63" spans="2:6" x14ac:dyDescent="0.25">
      <c r="B63" s="525"/>
      <c r="C63" s="288" t="s">
        <v>565</v>
      </c>
      <c r="D63" s="379">
        <v>421</v>
      </c>
      <c r="E63" s="317">
        <v>2446000</v>
      </c>
      <c r="F63" s="321">
        <v>2446000</v>
      </c>
    </row>
    <row r="64" spans="2:6" x14ac:dyDescent="0.25">
      <c r="B64" s="525"/>
      <c r="C64" s="288" t="s">
        <v>566</v>
      </c>
      <c r="D64" s="379">
        <v>334</v>
      </c>
      <c r="E64" s="317">
        <v>1916000</v>
      </c>
      <c r="F64" s="321">
        <v>1916000</v>
      </c>
    </row>
    <row r="65" spans="2:6" x14ac:dyDescent="0.25">
      <c r="B65" s="525"/>
      <c r="C65" s="288" t="s">
        <v>567</v>
      </c>
      <c r="D65" s="379">
        <v>229</v>
      </c>
      <c r="E65" s="317">
        <v>1578000</v>
      </c>
      <c r="F65" s="321">
        <v>1578000</v>
      </c>
    </row>
    <row r="66" spans="2:6" x14ac:dyDescent="0.25">
      <c r="B66" s="525"/>
      <c r="C66" s="288" t="s">
        <v>568</v>
      </c>
      <c r="D66" s="379">
        <v>131</v>
      </c>
      <c r="E66" s="317">
        <v>1127000</v>
      </c>
      <c r="F66" s="321">
        <v>1127000</v>
      </c>
    </row>
    <row r="67" spans="2:6" x14ac:dyDescent="0.25">
      <c r="B67" s="525"/>
      <c r="C67" s="288" t="s">
        <v>569</v>
      </c>
      <c r="D67" s="379">
        <v>114</v>
      </c>
      <c r="E67" s="317">
        <v>1747000</v>
      </c>
      <c r="F67" s="321">
        <v>1747000</v>
      </c>
    </row>
    <row r="68" spans="2:6" x14ac:dyDescent="0.25">
      <c r="B68" s="525"/>
      <c r="C68" s="288" t="s">
        <v>570</v>
      </c>
      <c r="D68" s="379">
        <v>182</v>
      </c>
      <c r="E68" s="317">
        <v>1575000</v>
      </c>
      <c r="F68" s="321">
        <v>1575000</v>
      </c>
    </row>
    <row r="69" spans="2:6" x14ac:dyDescent="0.25">
      <c r="B69" s="525"/>
      <c r="C69" s="288" t="s">
        <v>571</v>
      </c>
      <c r="D69" s="379">
        <v>183</v>
      </c>
      <c r="E69" s="317">
        <v>1801000</v>
      </c>
      <c r="F69" s="321">
        <v>1801000</v>
      </c>
    </row>
    <row r="70" spans="2:6" x14ac:dyDescent="0.25">
      <c r="B70" s="525"/>
      <c r="C70" s="288" t="s">
        <v>572</v>
      </c>
      <c r="D70" s="379">
        <v>308</v>
      </c>
      <c r="E70" s="317">
        <v>2004000</v>
      </c>
      <c r="F70" s="321">
        <v>2004000</v>
      </c>
    </row>
    <row r="71" spans="2:6" x14ac:dyDescent="0.25">
      <c r="B71" s="525"/>
      <c r="C71" s="288" t="s">
        <v>573</v>
      </c>
      <c r="D71" s="379">
        <v>416</v>
      </c>
      <c r="E71" s="317">
        <v>2248000</v>
      </c>
      <c r="F71" s="321">
        <v>2248000</v>
      </c>
    </row>
    <row r="72" spans="2:6" x14ac:dyDescent="0.25">
      <c r="B72" s="525"/>
      <c r="C72" s="288" t="s">
        <v>574</v>
      </c>
      <c r="D72" s="379">
        <v>450</v>
      </c>
      <c r="E72" s="317">
        <v>2151000</v>
      </c>
      <c r="F72" s="321">
        <v>2151000</v>
      </c>
    </row>
    <row r="73" spans="2:6" x14ac:dyDescent="0.25">
      <c r="B73" s="525"/>
      <c r="C73" s="288" t="s">
        <v>575</v>
      </c>
      <c r="D73" s="379">
        <v>430</v>
      </c>
      <c r="E73" s="317">
        <v>2156000</v>
      </c>
      <c r="F73" s="321">
        <v>2156000</v>
      </c>
    </row>
    <row r="74" spans="2:6" x14ac:dyDescent="0.25">
      <c r="B74" s="525"/>
      <c r="C74" s="288" t="s">
        <v>576</v>
      </c>
      <c r="D74" s="379">
        <v>329</v>
      </c>
      <c r="E74" s="317">
        <v>2023000</v>
      </c>
      <c r="F74" s="321">
        <v>2023000</v>
      </c>
    </row>
    <row r="75" spans="2:6" x14ac:dyDescent="0.25">
      <c r="B75" s="525"/>
      <c r="C75" s="288" t="s">
        <v>577</v>
      </c>
      <c r="D75" s="379">
        <v>380</v>
      </c>
      <c r="E75" s="317">
        <v>2380000</v>
      </c>
      <c r="F75" s="321">
        <v>2380000</v>
      </c>
    </row>
    <row r="76" spans="2:6" x14ac:dyDescent="0.25">
      <c r="B76" s="525"/>
      <c r="C76" s="288" t="s">
        <v>578</v>
      </c>
      <c r="D76" s="379">
        <v>439</v>
      </c>
      <c r="E76" s="317">
        <v>2774000</v>
      </c>
      <c r="F76" s="321">
        <v>2774000</v>
      </c>
    </row>
    <row r="77" spans="2:6" x14ac:dyDescent="0.25">
      <c r="B77" s="525"/>
      <c r="C77" s="288" t="s">
        <v>579</v>
      </c>
      <c r="D77" s="379">
        <v>456</v>
      </c>
      <c r="E77" s="317">
        <v>2532000</v>
      </c>
      <c r="F77" s="321">
        <v>2532000</v>
      </c>
    </row>
    <row r="78" spans="2:6" x14ac:dyDescent="0.25">
      <c r="B78" s="525"/>
      <c r="C78" s="288" t="s">
        <v>580</v>
      </c>
      <c r="D78" s="379">
        <v>341</v>
      </c>
      <c r="E78" s="317">
        <v>2091000</v>
      </c>
      <c r="F78" s="321">
        <v>2091000</v>
      </c>
    </row>
    <row r="79" spans="2:6" x14ac:dyDescent="0.25">
      <c r="B79" s="525"/>
      <c r="C79" s="288" t="s">
        <v>581</v>
      </c>
      <c r="D79" s="379">
        <v>268</v>
      </c>
      <c r="E79" s="317">
        <v>1807000</v>
      </c>
      <c r="F79" s="321">
        <v>1807000</v>
      </c>
    </row>
    <row r="80" spans="2:6" x14ac:dyDescent="0.25">
      <c r="B80" s="525"/>
      <c r="C80" s="288" t="s">
        <v>582</v>
      </c>
      <c r="D80" s="379">
        <v>112</v>
      </c>
      <c r="E80" s="317">
        <v>1358000</v>
      </c>
      <c r="F80" s="321">
        <v>1358000</v>
      </c>
    </row>
    <row r="81" spans="2:6" x14ac:dyDescent="0.25">
      <c r="B81" s="525"/>
      <c r="C81" s="288" t="s">
        <v>583</v>
      </c>
      <c r="D81" s="379">
        <v>96</v>
      </c>
      <c r="E81" s="317">
        <v>2570000</v>
      </c>
      <c r="F81" s="321">
        <v>2570000</v>
      </c>
    </row>
    <row r="82" spans="2:6" x14ac:dyDescent="0.25">
      <c r="B82" s="525"/>
      <c r="C82" s="288" t="s">
        <v>584</v>
      </c>
      <c r="D82" s="379">
        <v>52</v>
      </c>
      <c r="E82" s="317">
        <v>366000</v>
      </c>
      <c r="F82" s="321">
        <v>366000</v>
      </c>
    </row>
    <row r="83" spans="2:6" x14ac:dyDescent="0.25">
      <c r="B83" s="525"/>
      <c r="C83" s="288" t="s">
        <v>585</v>
      </c>
      <c r="D83" s="379">
        <v>52</v>
      </c>
      <c r="E83" s="317">
        <v>389000</v>
      </c>
      <c r="F83" s="321">
        <v>389000</v>
      </c>
    </row>
    <row r="84" spans="2:6" x14ac:dyDescent="0.25">
      <c r="B84" s="525"/>
      <c r="C84" s="288" t="s">
        <v>586</v>
      </c>
      <c r="D84" s="379">
        <v>76</v>
      </c>
      <c r="E84" s="317">
        <v>397000</v>
      </c>
      <c r="F84" s="321">
        <v>397000</v>
      </c>
    </row>
    <row r="85" spans="2:6" x14ac:dyDescent="0.25">
      <c r="B85" s="525"/>
      <c r="C85" s="288" t="s">
        <v>587</v>
      </c>
      <c r="D85" s="379">
        <v>109</v>
      </c>
      <c r="E85" s="317">
        <v>520000</v>
      </c>
      <c r="F85" s="321">
        <v>520000</v>
      </c>
    </row>
    <row r="86" spans="2:6" x14ac:dyDescent="0.25">
      <c r="B86" s="525"/>
      <c r="C86" s="288" t="s">
        <v>588</v>
      </c>
      <c r="D86" s="379">
        <v>149</v>
      </c>
      <c r="E86" s="317">
        <v>586000</v>
      </c>
      <c r="F86" s="321">
        <v>586000</v>
      </c>
    </row>
    <row r="87" spans="2:6" x14ac:dyDescent="0.25">
      <c r="B87" s="525"/>
      <c r="C87" s="288" t="s">
        <v>589</v>
      </c>
      <c r="D87" s="379">
        <v>132</v>
      </c>
      <c r="E87" s="317">
        <v>579000</v>
      </c>
      <c r="F87" s="321">
        <v>579000</v>
      </c>
    </row>
    <row r="88" spans="2:6" x14ac:dyDescent="0.25">
      <c r="B88" s="525"/>
      <c r="C88" s="288" t="s">
        <v>590</v>
      </c>
      <c r="D88" s="379">
        <v>97</v>
      </c>
      <c r="E88" s="317">
        <v>467000</v>
      </c>
      <c r="F88" s="321">
        <v>467000</v>
      </c>
    </row>
    <row r="89" spans="2:6" x14ac:dyDescent="0.25">
      <c r="B89" s="525"/>
      <c r="C89" s="288" t="s">
        <v>591</v>
      </c>
      <c r="D89" s="379">
        <v>82</v>
      </c>
      <c r="E89" s="317">
        <v>543000</v>
      </c>
      <c r="F89" s="321">
        <v>543000</v>
      </c>
    </row>
    <row r="90" spans="2:6" x14ac:dyDescent="0.25">
      <c r="B90" s="525"/>
      <c r="C90" s="288" t="s">
        <v>592</v>
      </c>
      <c r="D90" s="379">
        <v>102</v>
      </c>
      <c r="E90" s="317">
        <v>638000</v>
      </c>
      <c r="F90" s="321">
        <v>638000</v>
      </c>
    </row>
    <row r="91" spans="2:6" x14ac:dyDescent="0.25">
      <c r="B91" s="525"/>
      <c r="C91" s="288" t="s">
        <v>593</v>
      </c>
      <c r="D91" s="379">
        <v>153</v>
      </c>
      <c r="E91" s="317">
        <v>629000</v>
      </c>
      <c r="F91" s="321">
        <v>629000</v>
      </c>
    </row>
    <row r="92" spans="2:6" x14ac:dyDescent="0.25">
      <c r="B92" s="525"/>
      <c r="C92" s="288" t="s">
        <v>594</v>
      </c>
      <c r="D92" s="379">
        <v>119</v>
      </c>
      <c r="E92" s="317">
        <v>521000</v>
      </c>
      <c r="F92" s="321">
        <v>521000</v>
      </c>
    </row>
    <row r="93" spans="2:6" x14ac:dyDescent="0.25">
      <c r="B93" s="525"/>
      <c r="C93" s="288" t="s">
        <v>595</v>
      </c>
      <c r="D93" s="379">
        <v>91</v>
      </c>
      <c r="E93" s="317">
        <v>436000</v>
      </c>
      <c r="F93" s="321">
        <v>436000</v>
      </c>
    </row>
    <row r="94" spans="2:6" x14ac:dyDescent="0.25">
      <c r="B94" s="525"/>
      <c r="C94" s="288" t="s">
        <v>596</v>
      </c>
      <c r="D94" s="379">
        <v>39</v>
      </c>
      <c r="E94" s="317">
        <v>284000</v>
      </c>
      <c r="F94" s="321">
        <v>284000</v>
      </c>
    </row>
    <row r="95" spans="2:6" x14ac:dyDescent="0.25">
      <c r="B95" s="525"/>
      <c r="C95" s="288" t="s">
        <v>597</v>
      </c>
      <c r="D95" s="379">
        <v>38</v>
      </c>
      <c r="E95" s="317">
        <v>481000</v>
      </c>
      <c r="F95" s="321">
        <v>481000</v>
      </c>
    </row>
    <row r="96" spans="2:6" x14ac:dyDescent="0.25">
      <c r="B96" s="525"/>
      <c r="C96" s="288" t="s">
        <v>598</v>
      </c>
      <c r="D96" s="379">
        <v>40</v>
      </c>
      <c r="E96" s="317">
        <v>347000</v>
      </c>
      <c r="F96" s="321">
        <v>347000</v>
      </c>
    </row>
    <row r="97" spans="2:6" x14ac:dyDescent="0.25">
      <c r="B97" s="525"/>
      <c r="C97" s="288" t="s">
        <v>599</v>
      </c>
      <c r="D97" s="379">
        <v>60</v>
      </c>
      <c r="E97" s="317">
        <v>364000</v>
      </c>
      <c r="F97" s="321">
        <v>364000</v>
      </c>
    </row>
    <row r="98" spans="2:6" x14ac:dyDescent="0.25">
      <c r="B98" s="525"/>
      <c r="C98" s="288" t="s">
        <v>600</v>
      </c>
      <c r="D98" s="379">
        <v>72</v>
      </c>
      <c r="E98" s="317">
        <v>375000</v>
      </c>
      <c r="F98" s="321">
        <v>375000</v>
      </c>
    </row>
    <row r="99" spans="2:6" x14ac:dyDescent="0.25">
      <c r="B99" s="525"/>
      <c r="C99" s="288" t="s">
        <v>601</v>
      </c>
      <c r="D99" s="379">
        <v>96</v>
      </c>
      <c r="E99" s="317">
        <v>495000</v>
      </c>
      <c r="F99" s="321">
        <v>495000</v>
      </c>
    </row>
    <row r="100" spans="2:6" x14ac:dyDescent="0.25">
      <c r="B100" s="525"/>
      <c r="C100" s="288" t="s">
        <v>602</v>
      </c>
      <c r="D100" s="379">
        <v>147</v>
      </c>
      <c r="E100" s="317">
        <v>563000</v>
      </c>
      <c r="F100" s="321">
        <v>563000</v>
      </c>
    </row>
    <row r="101" spans="2:6" x14ac:dyDescent="0.25">
      <c r="B101" s="525"/>
      <c r="C101" s="288" t="s">
        <v>603</v>
      </c>
      <c r="D101" s="379">
        <v>141</v>
      </c>
      <c r="E101" s="317">
        <v>536000</v>
      </c>
      <c r="F101" s="321">
        <v>536000</v>
      </c>
    </row>
    <row r="102" spans="2:6" x14ac:dyDescent="0.25">
      <c r="B102" s="525"/>
      <c r="C102" s="288" t="s">
        <v>604</v>
      </c>
      <c r="D102" s="379">
        <v>95</v>
      </c>
      <c r="E102" s="317">
        <v>437000</v>
      </c>
      <c r="F102" s="321">
        <v>437000</v>
      </c>
    </row>
    <row r="103" spans="2:6" x14ac:dyDescent="0.25">
      <c r="B103" s="525"/>
      <c r="C103" s="288" t="s">
        <v>605</v>
      </c>
      <c r="D103" s="379">
        <v>107</v>
      </c>
      <c r="E103" s="317">
        <v>518000</v>
      </c>
      <c r="F103" s="321">
        <v>518000</v>
      </c>
    </row>
    <row r="104" spans="2:6" x14ac:dyDescent="0.25">
      <c r="B104" s="525"/>
      <c r="C104" s="288" t="s">
        <v>606</v>
      </c>
      <c r="D104" s="379">
        <v>122</v>
      </c>
      <c r="E104" s="317">
        <v>644000</v>
      </c>
      <c r="F104" s="321">
        <v>644000</v>
      </c>
    </row>
    <row r="105" spans="2:6" x14ac:dyDescent="0.25">
      <c r="B105" s="525"/>
      <c r="C105" s="288" t="s">
        <v>607</v>
      </c>
      <c r="D105" s="379">
        <v>187</v>
      </c>
      <c r="E105" s="317">
        <v>638000</v>
      </c>
      <c r="F105" s="321">
        <v>638000</v>
      </c>
    </row>
    <row r="106" spans="2:6" x14ac:dyDescent="0.25">
      <c r="B106" s="525"/>
      <c r="C106" s="288" t="s">
        <v>608</v>
      </c>
      <c r="D106" s="379">
        <v>137</v>
      </c>
      <c r="E106" s="317">
        <v>569000</v>
      </c>
      <c r="F106" s="321">
        <v>569000</v>
      </c>
    </row>
    <row r="107" spans="2:6" x14ac:dyDescent="0.25">
      <c r="B107" s="525"/>
      <c r="C107" s="288" t="s">
        <v>609</v>
      </c>
      <c r="D107" s="379">
        <v>113</v>
      </c>
      <c r="E107" s="317">
        <v>530000</v>
      </c>
      <c r="F107" s="321">
        <v>530000</v>
      </c>
    </row>
    <row r="108" spans="2:6" x14ac:dyDescent="0.25">
      <c r="B108" s="525"/>
      <c r="C108" s="288" t="s">
        <v>610</v>
      </c>
      <c r="D108" s="379">
        <v>54</v>
      </c>
      <c r="E108" s="317">
        <v>369000</v>
      </c>
      <c r="F108" s="321">
        <v>369000</v>
      </c>
    </row>
    <row r="109" spans="2:6" ht="13.8" thickBot="1" x14ac:dyDescent="0.3">
      <c r="B109" s="528"/>
      <c r="C109" s="289" t="s">
        <v>611</v>
      </c>
      <c r="D109" s="380">
        <v>38</v>
      </c>
      <c r="E109" s="318">
        <v>748000</v>
      </c>
      <c r="F109" s="324">
        <v>748000</v>
      </c>
    </row>
    <row r="110" spans="2:6" ht="12.75" customHeight="1" x14ac:dyDescent="0.25">
      <c r="B110" s="529" t="s">
        <v>612</v>
      </c>
      <c r="C110" s="406" t="s">
        <v>613</v>
      </c>
      <c r="D110" s="321">
        <v>2493</v>
      </c>
      <c r="E110" s="317">
        <v>13322000</v>
      </c>
      <c r="F110" s="321">
        <v>13322000</v>
      </c>
    </row>
    <row r="111" spans="2:6" x14ac:dyDescent="0.25">
      <c r="B111" s="525"/>
      <c r="C111" s="406" t="s">
        <v>614</v>
      </c>
      <c r="D111" s="321">
        <v>2811</v>
      </c>
      <c r="E111" s="317">
        <v>21478000</v>
      </c>
      <c r="F111" s="321">
        <v>21478000</v>
      </c>
    </row>
    <row r="112" spans="2:6" x14ac:dyDescent="0.25">
      <c r="B112" s="525"/>
      <c r="C112" s="406" t="s">
        <v>615</v>
      </c>
      <c r="D112" s="321">
        <v>1358</v>
      </c>
      <c r="E112" s="317">
        <v>9767000</v>
      </c>
      <c r="F112" s="321">
        <v>9767000</v>
      </c>
    </row>
    <row r="113" spans="2:6" x14ac:dyDescent="0.25">
      <c r="B113" s="525"/>
      <c r="C113" s="406" t="s">
        <v>616</v>
      </c>
      <c r="D113" s="321">
        <v>1047</v>
      </c>
      <c r="E113" s="317">
        <v>8897000</v>
      </c>
      <c r="F113" s="321">
        <v>8897000</v>
      </c>
    </row>
    <row r="114" spans="2:6" x14ac:dyDescent="0.25">
      <c r="B114" s="525"/>
      <c r="C114" s="406" t="s">
        <v>617</v>
      </c>
      <c r="D114" s="317">
        <v>856</v>
      </c>
      <c r="E114" s="317">
        <v>4422000</v>
      </c>
      <c r="F114" s="321">
        <v>4422000</v>
      </c>
    </row>
    <row r="115" spans="2:6" x14ac:dyDescent="0.25">
      <c r="B115" s="525"/>
      <c r="C115" s="406" t="s">
        <v>618</v>
      </c>
      <c r="D115" s="317">
        <v>978</v>
      </c>
      <c r="E115" s="317">
        <v>3685000</v>
      </c>
      <c r="F115" s="321">
        <v>3685000</v>
      </c>
    </row>
    <row r="116" spans="2:6" x14ac:dyDescent="0.25">
      <c r="B116" s="525"/>
      <c r="C116" s="406" t="s">
        <v>619</v>
      </c>
      <c r="D116" s="321">
        <v>956</v>
      </c>
      <c r="E116" s="317">
        <v>5619000</v>
      </c>
      <c r="F116" s="321">
        <v>5619000</v>
      </c>
    </row>
    <row r="117" spans="2:6" x14ac:dyDescent="0.25">
      <c r="B117" s="525"/>
      <c r="C117" s="406" t="s">
        <v>620</v>
      </c>
      <c r="D117" s="401">
        <v>398</v>
      </c>
      <c r="E117" s="317">
        <v>2277000</v>
      </c>
      <c r="F117" s="321">
        <v>2277000</v>
      </c>
    </row>
    <row r="118" spans="2:6" x14ac:dyDescent="0.25">
      <c r="B118" s="525"/>
      <c r="C118" s="406" t="s">
        <v>621</v>
      </c>
      <c r="D118" s="401">
        <v>239</v>
      </c>
      <c r="E118" s="317">
        <v>1697000</v>
      </c>
      <c r="F118" s="321">
        <v>1697000</v>
      </c>
    </row>
    <row r="119" spans="2:6" ht="13.8" thickBot="1" x14ac:dyDescent="0.3">
      <c r="B119" s="526"/>
      <c r="C119" s="410" t="s">
        <v>622</v>
      </c>
      <c r="D119" s="404">
        <v>129</v>
      </c>
      <c r="E119" s="318">
        <v>692000</v>
      </c>
      <c r="F119" s="324">
        <v>692000</v>
      </c>
    </row>
    <row r="120" spans="2:6" ht="12.75" customHeight="1" x14ac:dyDescent="0.25">
      <c r="B120" s="527" t="s">
        <v>623</v>
      </c>
      <c r="C120" s="409" t="s">
        <v>624</v>
      </c>
      <c r="D120" s="325">
        <v>232</v>
      </c>
      <c r="E120" s="320">
        <v>2128000</v>
      </c>
      <c r="F120" s="400">
        <v>2128000</v>
      </c>
    </row>
    <row r="121" spans="2:6" x14ac:dyDescent="0.25">
      <c r="B121" s="525"/>
      <c r="C121" s="406" t="s">
        <v>625</v>
      </c>
      <c r="D121" s="322">
        <v>403</v>
      </c>
      <c r="E121" s="317">
        <v>3220000</v>
      </c>
      <c r="F121" s="321">
        <v>3220000</v>
      </c>
    </row>
    <row r="122" spans="2:6" x14ac:dyDescent="0.25">
      <c r="B122" s="525"/>
      <c r="C122" s="406" t="s">
        <v>626</v>
      </c>
      <c r="D122" s="317">
        <v>1592</v>
      </c>
      <c r="E122" s="317">
        <v>15480000</v>
      </c>
      <c r="F122" s="321">
        <v>15480000</v>
      </c>
    </row>
    <row r="123" spans="2:6" x14ac:dyDescent="0.25">
      <c r="B123" s="525"/>
      <c r="C123" s="406" t="s">
        <v>627</v>
      </c>
      <c r="D123" s="317">
        <v>2415</v>
      </c>
      <c r="E123" s="317">
        <v>14920000</v>
      </c>
      <c r="F123" s="321">
        <v>14920000</v>
      </c>
    </row>
    <row r="124" spans="2:6" ht="12.75" customHeight="1" x14ac:dyDescent="0.25">
      <c r="B124" s="525"/>
      <c r="C124" s="406" t="s">
        <v>628</v>
      </c>
      <c r="D124" s="317">
        <v>3923</v>
      </c>
      <c r="E124" s="317">
        <v>22138000</v>
      </c>
      <c r="F124" s="321">
        <v>22138000</v>
      </c>
    </row>
    <row r="125" spans="2:6" x14ac:dyDescent="0.25">
      <c r="B125" s="525"/>
      <c r="C125" s="406" t="s">
        <v>629</v>
      </c>
      <c r="D125" s="322">
        <v>49</v>
      </c>
      <c r="E125" s="317">
        <v>459000</v>
      </c>
      <c r="F125" s="321">
        <v>459000</v>
      </c>
    </row>
    <row r="126" spans="2:6" x14ac:dyDescent="0.25">
      <c r="B126" s="525"/>
      <c r="C126" s="406" t="s">
        <v>630</v>
      </c>
      <c r="D126" s="322">
        <v>76</v>
      </c>
      <c r="E126" s="317">
        <v>462000</v>
      </c>
      <c r="F126" s="321">
        <v>462000</v>
      </c>
    </row>
    <row r="127" spans="2:6" x14ac:dyDescent="0.25">
      <c r="B127" s="525"/>
      <c r="C127" s="406" t="s">
        <v>631</v>
      </c>
      <c r="D127" s="322">
        <v>374</v>
      </c>
      <c r="E127" s="317">
        <v>1385000</v>
      </c>
      <c r="F127" s="321">
        <v>1385000</v>
      </c>
    </row>
    <row r="128" spans="2:6" x14ac:dyDescent="0.25">
      <c r="B128" s="525"/>
      <c r="C128" s="406" t="s">
        <v>632</v>
      </c>
      <c r="D128" s="317">
        <v>1110</v>
      </c>
      <c r="E128" s="317">
        <v>6798000</v>
      </c>
      <c r="F128" s="321">
        <v>6798000</v>
      </c>
    </row>
    <row r="129" spans="2:6" ht="12.75" customHeight="1" thickBot="1" x14ac:dyDescent="0.3">
      <c r="B129" s="526"/>
      <c r="C129" s="410" t="s">
        <v>633</v>
      </c>
      <c r="D129" s="318">
        <v>1091</v>
      </c>
      <c r="E129" s="318">
        <v>4866000</v>
      </c>
      <c r="F129" s="324">
        <v>4866000</v>
      </c>
    </row>
    <row r="130" spans="2:6" ht="12.75" customHeight="1" x14ac:dyDescent="0.25">
      <c r="B130" s="527" t="s">
        <v>634</v>
      </c>
      <c r="C130" s="409" t="s">
        <v>635</v>
      </c>
      <c r="D130" s="320">
        <v>2865</v>
      </c>
      <c r="E130" s="320">
        <v>19095000</v>
      </c>
      <c r="F130" s="400">
        <v>19095000</v>
      </c>
    </row>
    <row r="131" spans="2:6" ht="26.4" x14ac:dyDescent="0.25">
      <c r="B131" s="525"/>
      <c r="C131" s="407" t="s">
        <v>636</v>
      </c>
      <c r="D131" s="317">
        <v>4207</v>
      </c>
      <c r="E131" s="317">
        <v>30203000</v>
      </c>
      <c r="F131" s="321">
        <v>30203000</v>
      </c>
    </row>
    <row r="132" spans="2:6" x14ac:dyDescent="0.25">
      <c r="B132" s="525"/>
      <c r="C132" s="406" t="s">
        <v>637</v>
      </c>
      <c r="D132" s="317">
        <v>1127</v>
      </c>
      <c r="E132" s="317">
        <v>4487000</v>
      </c>
      <c r="F132" s="321">
        <v>4487000</v>
      </c>
    </row>
    <row r="133" spans="2:6" x14ac:dyDescent="0.25">
      <c r="B133" s="525"/>
      <c r="C133" s="406" t="s">
        <v>638</v>
      </c>
      <c r="D133" s="317">
        <v>366</v>
      </c>
      <c r="E133" s="317">
        <v>4101000</v>
      </c>
      <c r="F133" s="321">
        <v>4101000</v>
      </c>
    </row>
    <row r="134" spans="2:6" x14ac:dyDescent="0.25">
      <c r="B134" s="525"/>
      <c r="C134" s="406" t="s">
        <v>639</v>
      </c>
      <c r="D134" s="317">
        <v>1001</v>
      </c>
      <c r="E134" s="317">
        <v>4958000</v>
      </c>
      <c r="F134" s="321">
        <v>4958000</v>
      </c>
    </row>
    <row r="135" spans="2:6" ht="26.4" x14ac:dyDescent="0.25">
      <c r="B135" s="525"/>
      <c r="C135" s="407" t="s">
        <v>640</v>
      </c>
      <c r="D135" s="317">
        <v>1144</v>
      </c>
      <c r="E135" s="317">
        <v>6691000</v>
      </c>
      <c r="F135" s="321">
        <v>6691000</v>
      </c>
    </row>
    <row r="136" spans="2:6" x14ac:dyDescent="0.25">
      <c r="B136" s="525"/>
      <c r="C136" s="406" t="s">
        <v>641</v>
      </c>
      <c r="D136" s="322">
        <v>398</v>
      </c>
      <c r="E136" s="317">
        <v>1181000</v>
      </c>
      <c r="F136" s="321">
        <v>1181000</v>
      </c>
    </row>
    <row r="137" spans="2:6" ht="13.8" thickBot="1" x14ac:dyDescent="0.3">
      <c r="B137" s="526"/>
      <c r="C137" s="410" t="s">
        <v>642</v>
      </c>
      <c r="D137" s="323">
        <v>157</v>
      </c>
      <c r="E137" s="318">
        <v>1140000</v>
      </c>
      <c r="F137" s="324">
        <v>1140000</v>
      </c>
    </row>
    <row r="138" spans="2:6" ht="12.75" customHeight="1" x14ac:dyDescent="0.25">
      <c r="B138" s="525" t="s">
        <v>643</v>
      </c>
      <c r="C138" s="277" t="s">
        <v>644</v>
      </c>
      <c r="D138" s="317">
        <v>2538</v>
      </c>
      <c r="E138" s="317">
        <v>10596000</v>
      </c>
      <c r="F138" s="321">
        <v>10596000</v>
      </c>
    </row>
    <row r="139" spans="2:6" ht="13.8" thickBot="1" x14ac:dyDescent="0.3">
      <c r="B139" s="528"/>
      <c r="C139" s="287" t="s">
        <v>645</v>
      </c>
      <c r="D139" s="331">
        <v>8727</v>
      </c>
      <c r="E139" s="318">
        <v>61260000</v>
      </c>
      <c r="F139" s="324">
        <v>61260000</v>
      </c>
    </row>
    <row r="140" spans="2:6" ht="12.75" customHeight="1" x14ac:dyDescent="0.25">
      <c r="B140" s="529" t="s">
        <v>646</v>
      </c>
      <c r="C140" s="288" t="s">
        <v>647</v>
      </c>
      <c r="D140" s="321">
        <v>6942</v>
      </c>
      <c r="E140" s="317">
        <v>55252344.414364152</v>
      </c>
      <c r="F140" s="321">
        <v>55252344.414364152</v>
      </c>
    </row>
    <row r="141" spans="2:6" x14ac:dyDescent="0.25">
      <c r="B141" s="525"/>
      <c r="C141" s="288" t="s">
        <v>648</v>
      </c>
      <c r="D141" s="321">
        <v>1623</v>
      </c>
      <c r="E141" s="317">
        <v>2633655.5856358483</v>
      </c>
      <c r="F141" s="321">
        <v>2633655.5856358483</v>
      </c>
    </row>
    <row r="142" spans="2:6" x14ac:dyDescent="0.25">
      <c r="B142" s="525"/>
      <c r="C142" s="288" t="s">
        <v>649</v>
      </c>
      <c r="D142" s="321">
        <v>2274</v>
      </c>
      <c r="E142" s="317">
        <v>13199638.133634431</v>
      </c>
      <c r="F142" s="321">
        <v>13199638.133634431</v>
      </c>
    </row>
    <row r="143" spans="2:6" ht="13.8" thickBot="1" x14ac:dyDescent="0.3">
      <c r="B143" s="528"/>
      <c r="C143" s="289" t="s">
        <v>650</v>
      </c>
      <c r="D143" s="380">
        <v>426</v>
      </c>
      <c r="E143" s="318">
        <v>770361.86636556848</v>
      </c>
      <c r="F143" s="324">
        <v>770361.86636556848</v>
      </c>
    </row>
    <row r="144" spans="2:6" ht="12.75" customHeight="1" x14ac:dyDescent="0.25">
      <c r="B144" s="529" t="s">
        <v>651</v>
      </c>
      <c r="C144" s="288" t="s">
        <v>652</v>
      </c>
      <c r="D144" s="320">
        <v>5274</v>
      </c>
      <c r="E144" s="320">
        <v>29404153.893907193</v>
      </c>
      <c r="F144" s="400">
        <v>29404153.893907193</v>
      </c>
    </row>
    <row r="145" spans="2:6" x14ac:dyDescent="0.25">
      <c r="B145" s="525"/>
      <c r="C145" s="288" t="s">
        <v>653</v>
      </c>
      <c r="D145" s="317">
        <v>3291</v>
      </c>
      <c r="E145" s="317">
        <v>28481846.106092807</v>
      </c>
      <c r="F145" s="321">
        <v>28481846.106092807</v>
      </c>
    </row>
    <row r="146" spans="2:6" x14ac:dyDescent="0.25">
      <c r="B146" s="525"/>
      <c r="C146" s="288" t="s">
        <v>654</v>
      </c>
      <c r="D146" s="317">
        <v>1621</v>
      </c>
      <c r="E146" s="317">
        <v>7600262.8983351048</v>
      </c>
      <c r="F146" s="321">
        <v>7600262.8983351048</v>
      </c>
    </row>
    <row r="147" spans="2:6" ht="13.8" thickBot="1" x14ac:dyDescent="0.3">
      <c r="B147" s="530"/>
      <c r="C147" s="290" t="s">
        <v>655</v>
      </c>
      <c r="D147" s="332">
        <v>1079</v>
      </c>
      <c r="E147" s="332">
        <v>6369737.1016648952</v>
      </c>
      <c r="F147" s="326">
        <v>6369737.1016648952</v>
      </c>
    </row>
    <row r="148" spans="2:6" ht="13.8" thickTop="1" x14ac:dyDescent="0.25"/>
  </sheetData>
  <mergeCells count="13">
    <mergeCell ref="B138:B139"/>
    <mergeCell ref="B140:B143"/>
    <mergeCell ref="B144:B147"/>
    <mergeCell ref="B38:B53"/>
    <mergeCell ref="B54:B109"/>
    <mergeCell ref="B110:B119"/>
    <mergeCell ref="B120:B129"/>
    <mergeCell ref="B130:B137"/>
    <mergeCell ref="B10:B25"/>
    <mergeCell ref="B26:B27"/>
    <mergeCell ref="B28:B31"/>
    <mergeCell ref="B32:B35"/>
    <mergeCell ref="B36:B37"/>
  </mergeCells>
  <hyperlinks>
    <hyperlink ref="B2" location="Inhalt!A1" display="zurück zum Inhalt " xr:uid="{00000000-0004-0000-2000-000000000000}"/>
  </hyperlinks>
  <pageMargins left="0.7" right="0.7" top="0.78740157499999996" bottom="0.78740157499999996"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C24"/>
  <sheetViews>
    <sheetView showGridLines="0" workbookViewId="0">
      <selection activeCell="B2" sqref="B2"/>
    </sheetView>
  </sheetViews>
  <sheetFormatPr baseColWidth="10" defaultRowHeight="13.2" x14ac:dyDescent="0.25"/>
  <cols>
    <col min="2" max="2" width="18.44140625" customWidth="1"/>
    <col min="3" max="3" width="18.5546875" customWidth="1"/>
  </cols>
  <sheetData>
    <row r="2" spans="2:3" x14ac:dyDescent="0.25">
      <c r="B2" s="24" t="s">
        <v>122</v>
      </c>
    </row>
    <row r="7" spans="2:3" ht="17.399999999999999" x14ac:dyDescent="0.3">
      <c r="B7" s="32" t="s">
        <v>986</v>
      </c>
    </row>
    <row r="8" spans="2:3" ht="13.8" thickBot="1" x14ac:dyDescent="0.3"/>
    <row r="9" spans="2:3" ht="14.4" thickTop="1" thickBot="1" x14ac:dyDescent="0.3">
      <c r="B9" s="281" t="s">
        <v>431</v>
      </c>
      <c r="C9" s="282">
        <v>38.80921</v>
      </c>
    </row>
    <row r="10" spans="2:3" ht="13.8" thickBot="1" x14ac:dyDescent="0.3">
      <c r="B10" s="283" t="s">
        <v>432</v>
      </c>
      <c r="C10" s="284">
        <v>116.43129999999999</v>
      </c>
    </row>
    <row r="11" spans="2:3" ht="13.8" thickBot="1" x14ac:dyDescent="0.3">
      <c r="B11" s="283" t="s">
        <v>433</v>
      </c>
      <c r="C11" s="284">
        <v>212.8895</v>
      </c>
    </row>
    <row r="12" spans="2:3" ht="13.8" thickBot="1" x14ac:dyDescent="0.3">
      <c r="B12" s="283" t="s">
        <v>434</v>
      </c>
      <c r="C12" s="284">
        <v>506.79559999999998</v>
      </c>
    </row>
    <row r="13" spans="2:3" ht="13.8" thickBot="1" x14ac:dyDescent="0.3">
      <c r="B13" s="283" t="s">
        <v>435</v>
      </c>
      <c r="C13" s="284">
        <v>1904.2380000000001</v>
      </c>
    </row>
    <row r="14" spans="2:3" ht="13.8" thickBot="1" x14ac:dyDescent="0.3">
      <c r="B14" s="283" t="s">
        <v>436</v>
      </c>
      <c r="C14" s="284">
        <v>7866.3689999999997</v>
      </c>
    </row>
    <row r="15" spans="2:3" ht="13.8" thickBot="1" x14ac:dyDescent="0.3">
      <c r="B15" s="283" t="s">
        <v>437</v>
      </c>
      <c r="C15" s="284">
        <v>19766.490000000002</v>
      </c>
    </row>
    <row r="16" spans="2:3" ht="13.8" thickBot="1" x14ac:dyDescent="0.3">
      <c r="B16" s="283" t="s">
        <v>438</v>
      </c>
      <c r="C16" s="284">
        <v>26812.3</v>
      </c>
    </row>
    <row r="17" spans="2:3" ht="13.8" thickBot="1" x14ac:dyDescent="0.3">
      <c r="B17" s="283" t="s">
        <v>439</v>
      </c>
      <c r="C17" s="284">
        <v>45770.01</v>
      </c>
    </row>
    <row r="18" spans="2:3" ht="13.8" thickBot="1" x14ac:dyDescent="0.3">
      <c r="B18" s="283" t="s">
        <v>440</v>
      </c>
      <c r="C18" s="284">
        <v>6378.6949999999997</v>
      </c>
    </row>
    <row r="19" spans="2:3" ht="13.8" thickBot="1" x14ac:dyDescent="0.3">
      <c r="B19" s="283" t="s">
        <v>441</v>
      </c>
      <c r="C19" s="284">
        <v>9941.2420000000002</v>
      </c>
    </row>
    <row r="20" spans="2:3" ht="13.8" thickBot="1" x14ac:dyDescent="0.3">
      <c r="B20" s="283" t="s">
        <v>442</v>
      </c>
      <c r="C20" s="284">
        <v>33.494959999999999</v>
      </c>
    </row>
    <row r="21" spans="2:3" ht="13.8" thickBot="1" x14ac:dyDescent="0.3">
      <c r="B21" s="283" t="s">
        <v>443</v>
      </c>
      <c r="C21" s="284">
        <v>72750.929999999993</v>
      </c>
    </row>
    <row r="22" spans="2:3" ht="13.8" thickBot="1" x14ac:dyDescent="0.3">
      <c r="B22" s="283" t="s">
        <v>444</v>
      </c>
      <c r="C22" s="285">
        <v>11265</v>
      </c>
    </row>
    <row r="23" spans="2:3" ht="13.8" thickBot="1" x14ac:dyDescent="0.3">
      <c r="B23" s="420" t="s">
        <v>445</v>
      </c>
      <c r="C23" s="286">
        <v>0.29163493000000001</v>
      </c>
    </row>
    <row r="24" spans="2:3" ht="13.8" thickTop="1" x14ac:dyDescent="0.25"/>
  </sheetData>
  <hyperlinks>
    <hyperlink ref="B2" location="Inhalt!A1" display="zurück zum Inhalt " xr:uid="{00000000-0004-0000-2100-000000000000}"/>
  </hyperlinks>
  <pageMargins left="0.7" right="0.7" top="0.78740157499999996" bottom="0.78740157499999996"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E20"/>
  <sheetViews>
    <sheetView zoomScaleNormal="100" workbookViewId="0">
      <selection activeCell="B2" sqref="B2"/>
    </sheetView>
  </sheetViews>
  <sheetFormatPr baseColWidth="10" defaultColWidth="11.44140625" defaultRowHeight="13.8" x14ac:dyDescent="0.25"/>
  <cols>
    <col min="1" max="1" width="11.44140625" style="200"/>
    <col min="2" max="2" width="77.5546875" style="200" customWidth="1"/>
    <col min="3" max="3" width="10.88671875" style="200" customWidth="1"/>
    <col min="4" max="16384" width="11.44140625" style="200"/>
  </cols>
  <sheetData>
    <row r="1" spans="2:5" x14ac:dyDescent="0.25">
      <c r="D1" s="201"/>
      <c r="E1" s="201"/>
    </row>
    <row r="2" spans="2:5" x14ac:dyDescent="0.25">
      <c r="B2" s="202" t="s">
        <v>122</v>
      </c>
      <c r="D2" s="201"/>
      <c r="E2" s="201"/>
    </row>
    <row r="3" spans="2:5" x14ac:dyDescent="0.25">
      <c r="D3" s="201"/>
      <c r="E3" s="201"/>
    </row>
    <row r="4" spans="2:5" x14ac:dyDescent="0.25">
      <c r="D4" s="201"/>
      <c r="E4" s="201"/>
    </row>
    <row r="5" spans="2:5" x14ac:dyDescent="0.25">
      <c r="D5" s="201"/>
      <c r="E5" s="201"/>
    </row>
    <row r="6" spans="2:5" x14ac:dyDescent="0.25">
      <c r="D6" s="201"/>
      <c r="E6" s="201"/>
    </row>
    <row r="7" spans="2:5" ht="17.399999999999999" x14ac:dyDescent="0.3">
      <c r="B7" s="203" t="s">
        <v>660</v>
      </c>
    </row>
    <row r="8" spans="2:5" s="204" customFormat="1" ht="14.4" thickBot="1" x14ac:dyDescent="0.3"/>
    <row r="9" spans="2:5" ht="27" customHeight="1" thickTop="1" x14ac:dyDescent="0.25">
      <c r="B9" s="205" t="s">
        <v>661</v>
      </c>
    </row>
    <row r="10" spans="2:5" ht="159" customHeight="1" x14ac:dyDescent="0.25">
      <c r="B10" s="428" t="s">
        <v>1074</v>
      </c>
    </row>
    <row r="11" spans="2:5" ht="27" customHeight="1" x14ac:dyDescent="0.25">
      <c r="B11" s="207" t="s">
        <v>662</v>
      </c>
    </row>
    <row r="12" spans="2:5" ht="143.25" customHeight="1" x14ac:dyDescent="0.25">
      <c r="B12" s="429" t="s">
        <v>1075</v>
      </c>
    </row>
    <row r="13" spans="2:5" ht="27" customHeight="1" x14ac:dyDescent="0.25">
      <c r="B13" s="209" t="s">
        <v>663</v>
      </c>
    </row>
    <row r="14" spans="2:5" ht="40.200000000000003" x14ac:dyDescent="0.25">
      <c r="B14" s="210" t="s">
        <v>664</v>
      </c>
    </row>
    <row r="15" spans="2:5" ht="63.75" customHeight="1" x14ac:dyDescent="0.25">
      <c r="B15" s="210" t="s">
        <v>953</v>
      </c>
    </row>
    <row r="16" spans="2:5" ht="63.75" customHeight="1" x14ac:dyDescent="0.25">
      <c r="B16" s="210" t="s">
        <v>665</v>
      </c>
    </row>
    <row r="17" spans="2:2" ht="49.5" customHeight="1" x14ac:dyDescent="0.25">
      <c r="B17" s="210" t="s">
        <v>1076</v>
      </c>
    </row>
    <row r="18" spans="2:2" ht="27" customHeight="1" x14ac:dyDescent="0.25">
      <c r="B18" s="207" t="s">
        <v>666</v>
      </c>
    </row>
    <row r="19" spans="2:2" ht="60" customHeight="1" thickBot="1" x14ac:dyDescent="0.3">
      <c r="B19" s="430" t="s">
        <v>1077</v>
      </c>
    </row>
    <row r="20" spans="2:2" ht="14.4" thickTop="1" x14ac:dyDescent="0.25"/>
  </sheetData>
  <hyperlinks>
    <hyperlink ref="B2" location="Inhalt!A1" display="zurück zum Inhalt " xr:uid="{00000000-0004-0000-2200-000000000000}"/>
  </hyperlinks>
  <pageMargins left="0.7" right="0.7" top="0.78740157499999996" bottom="0.78740157499999996"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E47"/>
  <sheetViews>
    <sheetView zoomScaleNormal="100" workbookViewId="0">
      <selection activeCell="B2" sqref="B2"/>
    </sheetView>
  </sheetViews>
  <sheetFormatPr baseColWidth="10" defaultColWidth="11.44140625" defaultRowHeight="13.8" x14ac:dyDescent="0.25"/>
  <cols>
    <col min="1" max="1" width="11.44140625" style="200"/>
    <col min="2" max="2" width="205.88671875" style="200" bestFit="1" customWidth="1"/>
    <col min="3" max="3" width="12.88671875" style="200" customWidth="1"/>
    <col min="4" max="16384" width="11.44140625" style="200"/>
  </cols>
  <sheetData>
    <row r="1" spans="2:5" x14ac:dyDescent="0.25">
      <c r="D1" s="201"/>
      <c r="E1" s="201"/>
    </row>
    <row r="2" spans="2:5" x14ac:dyDescent="0.25">
      <c r="B2" s="202" t="s">
        <v>122</v>
      </c>
      <c r="D2" s="201"/>
      <c r="E2" s="201"/>
    </row>
    <row r="3" spans="2:5" x14ac:dyDescent="0.25">
      <c r="D3" s="201"/>
      <c r="E3" s="201"/>
    </row>
    <row r="4" spans="2:5" x14ac:dyDescent="0.25">
      <c r="D4" s="201"/>
      <c r="E4" s="201"/>
    </row>
    <row r="5" spans="2:5" x14ac:dyDescent="0.25">
      <c r="D5" s="201"/>
      <c r="E5" s="201"/>
    </row>
    <row r="6" spans="2:5" x14ac:dyDescent="0.25">
      <c r="D6" s="201"/>
      <c r="E6" s="201"/>
    </row>
    <row r="7" spans="2:5" ht="17.399999999999999" x14ac:dyDescent="0.3">
      <c r="B7" s="203" t="s">
        <v>667</v>
      </c>
    </row>
    <row r="8" spans="2:5" ht="14.4" thickBot="1" x14ac:dyDescent="0.3"/>
    <row r="9" spans="2:5" ht="39" customHeight="1" thickTop="1" x14ac:dyDescent="0.25">
      <c r="B9" s="211" t="s">
        <v>668</v>
      </c>
    </row>
    <row r="10" spans="2:5" ht="39" customHeight="1" x14ac:dyDescent="0.25">
      <c r="B10" s="212" t="s">
        <v>669</v>
      </c>
    </row>
    <row r="11" spans="2:5" ht="39" customHeight="1" x14ac:dyDescent="0.25">
      <c r="B11" s="212" t="s">
        <v>670</v>
      </c>
    </row>
    <row r="12" spans="2:5" ht="39" customHeight="1" x14ac:dyDescent="0.25">
      <c r="B12" s="212" t="s">
        <v>671</v>
      </c>
    </row>
    <row r="13" spans="2:5" ht="39" customHeight="1" x14ac:dyDescent="0.25">
      <c r="B13" s="212" t="s">
        <v>672</v>
      </c>
    </row>
    <row r="14" spans="2:5" ht="39" customHeight="1" x14ac:dyDescent="0.25">
      <c r="B14" s="212" t="s">
        <v>673</v>
      </c>
    </row>
    <row r="15" spans="2:5" ht="39" customHeight="1" x14ac:dyDescent="0.25">
      <c r="B15" s="212" t="s">
        <v>674</v>
      </c>
    </row>
    <row r="16" spans="2:5" ht="39" customHeight="1" x14ac:dyDescent="0.25">
      <c r="B16" s="212" t="s">
        <v>675</v>
      </c>
    </row>
    <row r="17" spans="2:2" ht="39" customHeight="1" x14ac:dyDescent="0.25">
      <c r="B17" s="212" t="s">
        <v>676</v>
      </c>
    </row>
    <row r="18" spans="2:2" ht="39" customHeight="1" x14ac:dyDescent="0.25">
      <c r="B18" s="212" t="s">
        <v>677</v>
      </c>
    </row>
    <row r="19" spans="2:2" ht="39" customHeight="1" x14ac:dyDescent="0.25">
      <c r="B19" s="212" t="s">
        <v>678</v>
      </c>
    </row>
    <row r="20" spans="2:2" ht="39" customHeight="1" x14ac:dyDescent="0.25">
      <c r="B20" s="212" t="s">
        <v>679</v>
      </c>
    </row>
    <row r="21" spans="2:2" ht="39" customHeight="1" x14ac:dyDescent="0.25">
      <c r="B21" s="212" t="s">
        <v>680</v>
      </c>
    </row>
    <row r="22" spans="2:2" ht="39" customHeight="1" x14ac:dyDescent="0.25">
      <c r="B22" s="212" t="s">
        <v>681</v>
      </c>
    </row>
    <row r="23" spans="2:2" ht="39" customHeight="1" x14ac:dyDescent="0.25">
      <c r="B23" s="212" t="s">
        <v>682</v>
      </c>
    </row>
    <row r="24" spans="2:2" ht="39" customHeight="1" x14ac:dyDescent="0.25">
      <c r="B24" s="212" t="s">
        <v>683</v>
      </c>
    </row>
    <row r="25" spans="2:2" ht="39" customHeight="1" x14ac:dyDescent="0.25">
      <c r="B25" s="226" t="s">
        <v>684</v>
      </c>
    </row>
    <row r="26" spans="2:2" ht="39" customHeight="1" x14ac:dyDescent="0.25">
      <c r="B26" s="230" t="s">
        <v>792</v>
      </c>
    </row>
    <row r="27" spans="2:2" ht="39" customHeight="1" x14ac:dyDescent="0.25">
      <c r="B27" s="230" t="s">
        <v>793</v>
      </c>
    </row>
    <row r="28" spans="2:2" ht="39" customHeight="1" x14ac:dyDescent="0.25">
      <c r="B28" s="234" t="s">
        <v>811</v>
      </c>
    </row>
    <row r="29" spans="2:2" ht="39" customHeight="1" x14ac:dyDescent="0.25">
      <c r="B29" s="234" t="s">
        <v>812</v>
      </c>
    </row>
    <row r="30" spans="2:2" ht="39" customHeight="1" x14ac:dyDescent="0.25">
      <c r="B30" s="353" t="s">
        <v>856</v>
      </c>
    </row>
    <row r="31" spans="2:2" ht="39" customHeight="1" x14ac:dyDescent="0.25">
      <c r="B31" s="353" t="s">
        <v>857</v>
      </c>
    </row>
    <row r="32" spans="2:2" ht="39" customHeight="1" x14ac:dyDescent="0.25">
      <c r="B32" s="367" t="s">
        <v>859</v>
      </c>
    </row>
    <row r="33" spans="2:2" ht="39" customHeight="1" x14ac:dyDescent="0.25">
      <c r="B33" s="366" t="s">
        <v>884</v>
      </c>
    </row>
    <row r="34" spans="2:2" ht="39" customHeight="1" x14ac:dyDescent="0.25">
      <c r="B34" s="366" t="s">
        <v>885</v>
      </c>
    </row>
    <row r="35" spans="2:2" ht="39" customHeight="1" x14ac:dyDescent="0.25">
      <c r="B35" s="366" t="s">
        <v>886</v>
      </c>
    </row>
    <row r="36" spans="2:2" ht="39" customHeight="1" x14ac:dyDescent="0.25">
      <c r="B36" s="365" t="s">
        <v>924</v>
      </c>
    </row>
    <row r="37" spans="2:2" ht="39" customHeight="1" x14ac:dyDescent="0.25">
      <c r="B37" s="366" t="s">
        <v>925</v>
      </c>
    </row>
    <row r="38" spans="2:2" ht="39" customHeight="1" x14ac:dyDescent="0.25">
      <c r="B38" s="366" t="s">
        <v>955</v>
      </c>
    </row>
    <row r="39" spans="2:2" ht="39" customHeight="1" x14ac:dyDescent="0.25">
      <c r="B39" s="366" t="s">
        <v>962</v>
      </c>
    </row>
    <row r="40" spans="2:2" ht="39" customHeight="1" x14ac:dyDescent="0.25">
      <c r="B40" s="366" t="s">
        <v>954</v>
      </c>
    </row>
    <row r="41" spans="2:2" ht="39" customHeight="1" x14ac:dyDescent="0.25">
      <c r="B41" s="366" t="s">
        <v>965</v>
      </c>
    </row>
    <row r="42" spans="2:2" ht="39" customHeight="1" x14ac:dyDescent="0.25">
      <c r="B42" s="393" t="s">
        <v>1017</v>
      </c>
    </row>
    <row r="43" spans="2:2" ht="39" customHeight="1" x14ac:dyDescent="0.25">
      <c r="B43" s="393" t="s">
        <v>1016</v>
      </c>
    </row>
    <row r="44" spans="2:2" ht="39" customHeight="1" x14ac:dyDescent="0.25">
      <c r="B44" s="393" t="s">
        <v>1018</v>
      </c>
    </row>
    <row r="45" spans="2:2" ht="39" customHeight="1" thickBot="1" x14ac:dyDescent="0.3">
      <c r="B45" s="431" t="s">
        <v>1078</v>
      </c>
    </row>
    <row r="46" spans="2:2" ht="15" thickTop="1" thickBot="1" x14ac:dyDescent="0.3">
      <c r="B46" s="214"/>
    </row>
    <row r="47" spans="2:2" x14ac:dyDescent="0.25">
      <c r="B47" s="215" t="s">
        <v>685</v>
      </c>
    </row>
  </sheetData>
  <hyperlinks>
    <hyperlink ref="B2" location="Inhalt!A1" display="zurück zum Inhalt " xr:uid="{00000000-0004-0000-2300-000000000000}"/>
  </hyperlinks>
  <pageMargins left="0.7" right="0.7" top="0.78740157499999996" bottom="0.78740157499999996"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25"/>
  <dimension ref="B2:AN47"/>
  <sheetViews>
    <sheetView showGridLines="0" zoomScaleNormal="100" workbookViewId="0">
      <selection activeCell="B2" sqref="B2"/>
    </sheetView>
  </sheetViews>
  <sheetFormatPr baseColWidth="10" defaultColWidth="11.44140625" defaultRowHeight="13.2" x14ac:dyDescent="0.25"/>
  <cols>
    <col min="1" max="2" width="11.44140625" style="25"/>
    <col min="3" max="3" width="12.33203125" style="25" bestFit="1" customWidth="1"/>
    <col min="4" max="8" width="12.6640625" style="106" customWidth="1"/>
    <col min="9" max="9" width="13.5546875" style="106" customWidth="1"/>
    <col min="10" max="10" width="14" style="106" customWidth="1"/>
    <col min="11" max="16" width="12.6640625" style="106" customWidth="1"/>
    <col min="17" max="17" width="13.5546875" style="106" customWidth="1"/>
    <col min="18" max="18" width="14.109375" style="106" customWidth="1"/>
    <col min="19" max="19" width="12.6640625" style="106" customWidth="1"/>
    <col min="20" max="20" width="14.33203125" style="106" customWidth="1"/>
    <col min="21" max="21" width="12.6640625" style="106" customWidth="1"/>
    <col min="22" max="22" width="14.33203125" style="106" customWidth="1"/>
    <col min="23" max="23" width="12.6640625" style="106" customWidth="1"/>
    <col min="24" max="24" width="14.33203125" style="106" customWidth="1"/>
    <col min="25" max="26" width="12.6640625" style="25" customWidth="1"/>
    <col min="27" max="27" width="11.44140625" style="25"/>
    <col min="28" max="29" width="12.6640625" style="25" customWidth="1"/>
    <col min="30" max="30" width="11.44140625" style="25"/>
    <col min="31" max="40" width="12.6640625" style="25" customWidth="1"/>
    <col min="41" max="16384" width="11.44140625" style="25"/>
  </cols>
  <sheetData>
    <row r="2" spans="2:40" x14ac:dyDescent="0.25">
      <c r="B2" s="24" t="s">
        <v>122</v>
      </c>
    </row>
    <row r="7" spans="2:40" ht="17.399999999999999" x14ac:dyDescent="0.3">
      <c r="B7" s="68" t="s">
        <v>130</v>
      </c>
    </row>
    <row r="8" spans="2:40" ht="13.8" thickBot="1" x14ac:dyDescent="0.3"/>
    <row r="9" spans="2:40" s="114" customFormat="1" ht="21" customHeight="1" thickTop="1" x14ac:dyDescent="0.25">
      <c r="B9" s="115"/>
      <c r="C9" s="116" t="s">
        <v>66</v>
      </c>
      <c r="D9" s="117" t="s">
        <v>67</v>
      </c>
      <c r="E9" s="117" t="s">
        <v>68</v>
      </c>
      <c r="F9" s="118" t="s">
        <v>69</v>
      </c>
      <c r="G9" s="117" t="s">
        <v>70</v>
      </c>
      <c r="H9" s="118" t="s">
        <v>71</v>
      </c>
      <c r="I9" s="119" t="s">
        <v>72</v>
      </c>
      <c r="J9" s="118" t="s">
        <v>73</v>
      </c>
      <c r="K9" s="118" t="s">
        <v>74</v>
      </c>
      <c r="L9" s="118" t="s">
        <v>75</v>
      </c>
      <c r="M9" s="118" t="s">
        <v>76</v>
      </c>
      <c r="N9" s="117" t="s">
        <v>77</v>
      </c>
      <c r="O9" s="117" t="s">
        <v>80</v>
      </c>
      <c r="P9" s="117" t="s">
        <v>89</v>
      </c>
      <c r="Q9" s="117" t="s">
        <v>93</v>
      </c>
      <c r="R9" s="117" t="s">
        <v>101</v>
      </c>
      <c r="S9" s="117" t="s">
        <v>103</v>
      </c>
      <c r="T9" s="117" t="s">
        <v>104</v>
      </c>
      <c r="U9" s="117" t="s">
        <v>782</v>
      </c>
      <c r="V9" s="117" t="s">
        <v>783</v>
      </c>
      <c r="W9" s="38" t="s">
        <v>807</v>
      </c>
      <c r="X9" s="344" t="s">
        <v>808</v>
      </c>
      <c r="Y9" s="344" t="s">
        <v>848</v>
      </c>
      <c r="Z9" s="344" t="s">
        <v>849</v>
      </c>
      <c r="AA9" s="344" t="s">
        <v>850</v>
      </c>
      <c r="AB9" s="344" t="s">
        <v>892</v>
      </c>
      <c r="AC9" s="344" t="s">
        <v>893</v>
      </c>
      <c r="AD9" s="344" t="s">
        <v>894</v>
      </c>
      <c r="AE9" s="344" t="s">
        <v>920</v>
      </c>
      <c r="AF9" s="344" t="s">
        <v>921</v>
      </c>
      <c r="AG9" s="344" t="s">
        <v>940</v>
      </c>
      <c r="AH9" s="344" t="s">
        <v>941</v>
      </c>
      <c r="AI9" s="344" t="s">
        <v>942</v>
      </c>
      <c r="AJ9" s="344" t="s">
        <v>943</v>
      </c>
      <c r="AK9" s="38" t="s">
        <v>1007</v>
      </c>
      <c r="AL9" s="38" t="s">
        <v>1008</v>
      </c>
      <c r="AM9" s="38" t="s">
        <v>1009</v>
      </c>
      <c r="AN9" s="38" t="s">
        <v>1010</v>
      </c>
    </row>
    <row r="10" spans="2:40" ht="97.2" thickBot="1" x14ac:dyDescent="0.3">
      <c r="B10" s="111"/>
      <c r="C10" s="111"/>
      <c r="D10" s="108" t="s">
        <v>1</v>
      </c>
      <c r="E10" s="108" t="s">
        <v>2</v>
      </c>
      <c r="F10" s="109" t="s">
        <v>56</v>
      </c>
      <c r="G10" s="109" t="s">
        <v>57</v>
      </c>
      <c r="H10" s="109" t="s">
        <v>58</v>
      </c>
      <c r="I10" s="109" t="s">
        <v>7</v>
      </c>
      <c r="J10" s="109" t="s">
        <v>55</v>
      </c>
      <c r="K10" s="109" t="s">
        <v>59</v>
      </c>
      <c r="L10" s="109" t="s">
        <v>60</v>
      </c>
      <c r="M10" s="109" t="s">
        <v>62</v>
      </c>
      <c r="N10" s="109" t="s">
        <v>82</v>
      </c>
      <c r="O10" s="109" t="s">
        <v>83</v>
      </c>
      <c r="P10" s="109" t="s">
        <v>91</v>
      </c>
      <c r="Q10" s="109" t="s">
        <v>94</v>
      </c>
      <c r="R10" s="109" t="s">
        <v>105</v>
      </c>
      <c r="S10" s="109" t="s">
        <v>102</v>
      </c>
      <c r="T10" s="109" t="s">
        <v>107</v>
      </c>
      <c r="U10" s="109" t="s">
        <v>785</v>
      </c>
      <c r="V10" s="109" t="s">
        <v>784</v>
      </c>
      <c r="W10" s="35" t="s">
        <v>809</v>
      </c>
      <c r="X10" s="109" t="s">
        <v>810</v>
      </c>
      <c r="Y10" s="109" t="s">
        <v>851</v>
      </c>
      <c r="Z10" s="109" t="s">
        <v>852</v>
      </c>
      <c r="AA10" s="109" t="s">
        <v>858</v>
      </c>
      <c r="AB10" s="109" t="s">
        <v>888</v>
      </c>
      <c r="AC10" s="109" t="s">
        <v>889</v>
      </c>
      <c r="AD10" s="109" t="s">
        <v>858</v>
      </c>
      <c r="AE10" s="109" t="s">
        <v>922</v>
      </c>
      <c r="AF10" s="109" t="s">
        <v>923</v>
      </c>
      <c r="AG10" s="35" t="s">
        <v>944</v>
      </c>
      <c r="AH10" s="35" t="s">
        <v>945</v>
      </c>
      <c r="AI10" s="35" t="s">
        <v>946</v>
      </c>
      <c r="AJ10" s="35" t="s">
        <v>949</v>
      </c>
      <c r="AK10" s="35" t="s">
        <v>1011</v>
      </c>
      <c r="AL10" s="35" t="s">
        <v>1012</v>
      </c>
      <c r="AM10" s="35" t="s">
        <v>1013</v>
      </c>
      <c r="AN10" s="35" t="s">
        <v>1028</v>
      </c>
    </row>
    <row r="11" spans="2:40" ht="15.9" customHeight="1" x14ac:dyDescent="0.25">
      <c r="B11" s="539" t="s">
        <v>11</v>
      </c>
      <c r="C11" s="112" t="s">
        <v>25</v>
      </c>
      <c r="D11" s="110">
        <v>9386</v>
      </c>
      <c r="E11" s="110">
        <v>9568</v>
      </c>
      <c r="F11" s="110"/>
      <c r="G11" s="110"/>
      <c r="H11" s="110"/>
      <c r="I11" s="110"/>
      <c r="J11" s="110"/>
      <c r="K11" s="110"/>
      <c r="L11" s="110"/>
      <c r="M11" s="110"/>
      <c r="N11" s="110"/>
      <c r="O11" s="110"/>
      <c r="P11" s="110"/>
      <c r="Q11" s="110"/>
      <c r="R11" s="110"/>
      <c r="S11" s="110"/>
      <c r="T11" s="110"/>
      <c r="U11" s="110"/>
      <c r="V11" s="110"/>
      <c r="W11" s="110"/>
      <c r="X11" s="110"/>
    </row>
    <row r="12" spans="2:40" ht="15.9" customHeight="1" x14ac:dyDescent="0.25">
      <c r="B12" s="538"/>
      <c r="C12" s="112" t="s">
        <v>112</v>
      </c>
      <c r="D12" s="110">
        <v>6804</v>
      </c>
      <c r="E12" s="110">
        <v>5990</v>
      </c>
      <c r="F12" s="110"/>
      <c r="G12" s="110"/>
      <c r="H12" s="110"/>
      <c r="I12" s="110"/>
      <c r="J12" s="110"/>
      <c r="K12" s="110"/>
      <c r="L12" s="110"/>
      <c r="M12" s="110"/>
      <c r="N12" s="110"/>
      <c r="O12" s="110"/>
      <c r="P12" s="110"/>
      <c r="Q12" s="110"/>
      <c r="R12" s="110"/>
      <c r="S12" s="110"/>
      <c r="T12" s="110"/>
      <c r="U12" s="110"/>
      <c r="V12" s="110"/>
      <c r="W12" s="110"/>
      <c r="X12" s="110"/>
      <c r="Y12" s="124"/>
      <c r="Z12" s="124"/>
      <c r="AA12" s="124"/>
      <c r="AB12" s="124"/>
      <c r="AC12" s="124"/>
      <c r="AD12" s="124"/>
      <c r="AE12" s="124"/>
      <c r="AF12" s="124"/>
      <c r="AG12" s="124"/>
      <c r="AH12" s="124"/>
      <c r="AI12" s="124"/>
      <c r="AJ12" s="124"/>
      <c r="AK12" s="124"/>
      <c r="AL12" s="124"/>
      <c r="AM12" s="124"/>
      <c r="AN12" s="124"/>
    </row>
    <row r="13" spans="2:40" ht="15.9" customHeight="1" x14ac:dyDescent="0.25">
      <c r="B13" s="535" t="s">
        <v>13</v>
      </c>
      <c r="C13" s="120" t="s">
        <v>25</v>
      </c>
      <c r="D13" s="123">
        <v>4753</v>
      </c>
      <c r="E13" s="123">
        <v>6392</v>
      </c>
      <c r="F13" s="123">
        <v>1342</v>
      </c>
      <c r="G13" s="123"/>
      <c r="H13" s="123"/>
      <c r="I13" s="123"/>
      <c r="J13" s="123"/>
      <c r="K13" s="123"/>
      <c r="L13" s="123"/>
      <c r="M13" s="123"/>
      <c r="N13" s="123"/>
      <c r="O13" s="123"/>
      <c r="P13" s="123"/>
      <c r="Q13" s="123"/>
      <c r="R13" s="123"/>
      <c r="S13" s="123"/>
      <c r="T13" s="123"/>
      <c r="U13" s="123"/>
      <c r="V13" s="123"/>
      <c r="W13" s="123"/>
      <c r="X13" s="123"/>
    </row>
    <row r="14" spans="2:40" ht="15.9" customHeight="1" x14ac:dyDescent="0.25">
      <c r="B14" s="537"/>
      <c r="C14" s="122" t="s">
        <v>112</v>
      </c>
      <c r="D14" s="124">
        <v>3491</v>
      </c>
      <c r="E14" s="124">
        <v>3897</v>
      </c>
      <c r="F14" s="124">
        <v>1041</v>
      </c>
      <c r="G14" s="124"/>
      <c r="H14" s="124"/>
      <c r="I14" s="124"/>
      <c r="J14" s="124"/>
      <c r="K14" s="124"/>
      <c r="L14" s="124"/>
      <c r="M14" s="124"/>
      <c r="N14" s="124"/>
      <c r="O14" s="124"/>
      <c r="P14" s="124"/>
      <c r="Q14" s="124"/>
      <c r="R14" s="124"/>
      <c r="S14" s="124"/>
      <c r="T14" s="124"/>
      <c r="U14" s="124"/>
      <c r="V14" s="124"/>
      <c r="W14" s="124"/>
      <c r="X14" s="124"/>
      <c r="Y14" s="96"/>
      <c r="Z14" s="96"/>
      <c r="AA14" s="96"/>
      <c r="AB14" s="96"/>
      <c r="AC14" s="96"/>
      <c r="AD14" s="96"/>
      <c r="AE14" s="96"/>
      <c r="AF14" s="96"/>
      <c r="AG14" s="96"/>
      <c r="AH14" s="96"/>
      <c r="AI14" s="96"/>
      <c r="AJ14" s="96"/>
      <c r="AK14" s="96"/>
      <c r="AL14" s="96"/>
      <c r="AM14" s="96"/>
      <c r="AN14" s="96"/>
    </row>
    <row r="15" spans="2:40" ht="15.9" customHeight="1" x14ac:dyDescent="0.25">
      <c r="B15" s="538" t="s">
        <v>15</v>
      </c>
      <c r="C15" s="112" t="s">
        <v>25</v>
      </c>
      <c r="D15" s="110">
        <v>4913</v>
      </c>
      <c r="E15" s="110">
        <v>6207</v>
      </c>
      <c r="F15" s="110">
        <v>898</v>
      </c>
      <c r="G15" s="110">
        <v>1421</v>
      </c>
      <c r="H15" s="110"/>
      <c r="I15" s="110"/>
      <c r="J15" s="110"/>
      <c r="K15" s="110"/>
      <c r="L15" s="110"/>
      <c r="M15" s="110"/>
      <c r="N15" s="110"/>
      <c r="O15" s="110"/>
      <c r="P15" s="110"/>
      <c r="Q15" s="110"/>
      <c r="R15" s="110"/>
      <c r="S15" s="110"/>
      <c r="T15" s="110"/>
      <c r="U15" s="110"/>
      <c r="V15" s="110"/>
      <c r="W15" s="110"/>
      <c r="X15" s="110"/>
    </row>
    <row r="16" spans="2:40" ht="15.9" customHeight="1" x14ac:dyDescent="0.25">
      <c r="B16" s="538"/>
      <c r="C16" s="112" t="s">
        <v>112</v>
      </c>
      <c r="D16" s="110">
        <v>3754</v>
      </c>
      <c r="E16" s="110">
        <v>3901</v>
      </c>
      <c r="F16" s="110">
        <v>694</v>
      </c>
      <c r="G16" s="110">
        <v>1186</v>
      </c>
      <c r="H16" s="110"/>
      <c r="I16" s="110"/>
      <c r="J16" s="110"/>
      <c r="K16" s="110"/>
      <c r="L16" s="110"/>
      <c r="M16" s="110"/>
      <c r="N16" s="110"/>
      <c r="O16" s="110"/>
      <c r="P16" s="110"/>
      <c r="Q16" s="110"/>
      <c r="R16" s="110"/>
      <c r="S16" s="110"/>
      <c r="T16" s="110"/>
      <c r="U16" s="110"/>
      <c r="V16" s="110"/>
      <c r="W16" s="110"/>
      <c r="X16" s="110"/>
      <c r="Y16" s="96"/>
      <c r="Z16" s="96"/>
      <c r="AA16" s="96"/>
      <c r="AB16" s="96"/>
      <c r="AC16" s="96"/>
      <c r="AD16" s="96"/>
      <c r="AE16" s="96"/>
      <c r="AF16" s="96"/>
      <c r="AG16" s="96"/>
      <c r="AH16" s="96"/>
      <c r="AI16" s="96"/>
      <c r="AJ16" s="96"/>
      <c r="AK16" s="96"/>
      <c r="AL16" s="96"/>
      <c r="AM16" s="96"/>
      <c r="AN16" s="96"/>
    </row>
    <row r="17" spans="2:40" ht="15.9" customHeight="1" x14ac:dyDescent="0.25">
      <c r="B17" s="535" t="s">
        <v>28</v>
      </c>
      <c r="C17" s="120" t="s">
        <v>25</v>
      </c>
      <c r="D17" s="123">
        <v>3958</v>
      </c>
      <c r="E17" s="123">
        <v>5016</v>
      </c>
      <c r="F17" s="123">
        <v>786</v>
      </c>
      <c r="G17" s="123">
        <v>983</v>
      </c>
      <c r="H17" s="123">
        <v>1025</v>
      </c>
      <c r="I17" s="123"/>
      <c r="J17" s="123"/>
      <c r="K17" s="123"/>
      <c r="L17" s="123"/>
      <c r="M17" s="123"/>
      <c r="N17" s="123"/>
      <c r="O17" s="123"/>
      <c r="P17" s="123"/>
      <c r="Q17" s="123"/>
      <c r="R17" s="123"/>
      <c r="S17" s="123"/>
      <c r="T17" s="123"/>
      <c r="U17" s="123"/>
      <c r="V17" s="123"/>
      <c r="W17" s="123"/>
      <c r="X17" s="123"/>
    </row>
    <row r="18" spans="2:40" ht="15.9" customHeight="1" x14ac:dyDescent="0.25">
      <c r="B18" s="537"/>
      <c r="C18" s="122" t="s">
        <v>112</v>
      </c>
      <c r="D18" s="124">
        <v>2815</v>
      </c>
      <c r="E18" s="124">
        <v>2977</v>
      </c>
      <c r="F18" s="124">
        <v>563</v>
      </c>
      <c r="G18" s="124">
        <v>745</v>
      </c>
      <c r="H18" s="124">
        <v>748</v>
      </c>
      <c r="I18" s="124"/>
      <c r="J18" s="124"/>
      <c r="K18" s="124"/>
      <c r="L18" s="124"/>
      <c r="M18" s="124"/>
      <c r="N18" s="124"/>
      <c r="O18" s="124"/>
      <c r="P18" s="124"/>
      <c r="Q18" s="124"/>
      <c r="R18" s="124"/>
      <c r="S18" s="124"/>
      <c r="T18" s="124"/>
      <c r="U18" s="124"/>
      <c r="V18" s="124"/>
      <c r="W18" s="124"/>
      <c r="X18" s="124"/>
      <c r="Y18" s="96"/>
      <c r="Z18" s="96"/>
      <c r="AA18" s="96"/>
      <c r="AB18" s="96"/>
      <c r="AC18" s="96"/>
      <c r="AD18" s="96"/>
      <c r="AE18" s="96"/>
      <c r="AF18" s="96"/>
      <c r="AG18" s="96"/>
      <c r="AH18" s="96"/>
      <c r="AI18" s="96"/>
      <c r="AJ18" s="96"/>
      <c r="AK18" s="96"/>
      <c r="AL18" s="96"/>
      <c r="AM18" s="96"/>
      <c r="AN18" s="96"/>
    </row>
    <row r="19" spans="2:40" ht="15.9" customHeight="1" x14ac:dyDescent="0.25">
      <c r="B19" s="538" t="s">
        <v>29</v>
      </c>
      <c r="C19" s="112" t="s">
        <v>25</v>
      </c>
      <c r="D19" s="110">
        <v>3394</v>
      </c>
      <c r="E19" s="110">
        <v>4511</v>
      </c>
      <c r="F19" s="110">
        <v>653</v>
      </c>
      <c r="G19" s="110">
        <v>822</v>
      </c>
      <c r="H19" s="110">
        <v>760</v>
      </c>
      <c r="I19" s="110">
        <v>2589</v>
      </c>
      <c r="J19" s="110">
        <v>1859</v>
      </c>
      <c r="K19" s="110">
        <v>1019</v>
      </c>
      <c r="L19" s="110"/>
      <c r="M19" s="110"/>
      <c r="N19" s="110"/>
      <c r="O19" s="110"/>
      <c r="P19" s="110"/>
      <c r="Q19" s="110"/>
      <c r="R19" s="110"/>
      <c r="S19" s="110"/>
      <c r="T19" s="110"/>
      <c r="U19" s="110"/>
      <c r="V19" s="110"/>
      <c r="W19" s="110"/>
      <c r="X19" s="110"/>
    </row>
    <row r="20" spans="2:40" ht="15.9" customHeight="1" x14ac:dyDescent="0.25">
      <c r="B20" s="538"/>
      <c r="C20" s="112" t="s">
        <v>112</v>
      </c>
      <c r="D20" s="110">
        <v>2382</v>
      </c>
      <c r="E20" s="110">
        <v>2680</v>
      </c>
      <c r="F20" s="110">
        <v>464</v>
      </c>
      <c r="G20" s="110">
        <v>608</v>
      </c>
      <c r="H20" s="110">
        <v>517</v>
      </c>
      <c r="I20" s="110">
        <v>1510</v>
      </c>
      <c r="J20" s="110">
        <v>1321</v>
      </c>
      <c r="K20" s="110">
        <v>753</v>
      </c>
      <c r="L20" s="110"/>
      <c r="M20" s="110"/>
      <c r="N20" s="110"/>
      <c r="O20" s="110"/>
      <c r="P20" s="110"/>
      <c r="Q20" s="110"/>
      <c r="R20" s="110"/>
      <c r="S20" s="110"/>
      <c r="T20" s="110"/>
      <c r="U20" s="110"/>
      <c r="V20" s="110"/>
      <c r="W20" s="110"/>
      <c r="X20" s="110"/>
      <c r="Y20" s="96"/>
      <c r="Z20" s="96"/>
      <c r="AA20" s="96"/>
      <c r="AB20" s="96"/>
      <c r="AC20" s="96"/>
      <c r="AD20" s="96"/>
      <c r="AE20" s="96"/>
      <c r="AF20" s="96"/>
      <c r="AG20" s="96"/>
      <c r="AH20" s="96"/>
      <c r="AI20" s="96"/>
      <c r="AJ20" s="96"/>
      <c r="AK20" s="96"/>
      <c r="AL20" s="96"/>
      <c r="AM20" s="96"/>
      <c r="AN20" s="96"/>
    </row>
    <row r="21" spans="2:40" ht="15.9" customHeight="1" x14ac:dyDescent="0.25">
      <c r="B21" s="535" t="s">
        <v>18</v>
      </c>
      <c r="C21" s="120" t="s">
        <v>25</v>
      </c>
      <c r="D21" s="123">
        <v>3048</v>
      </c>
      <c r="E21" s="123">
        <v>4245</v>
      </c>
      <c r="F21" s="123">
        <v>558</v>
      </c>
      <c r="G21" s="123">
        <v>719</v>
      </c>
      <c r="H21" s="123">
        <v>679</v>
      </c>
      <c r="I21" s="123">
        <v>1990</v>
      </c>
      <c r="J21" s="123">
        <v>1350</v>
      </c>
      <c r="K21" s="123">
        <v>716</v>
      </c>
      <c r="L21" s="123">
        <v>1314</v>
      </c>
      <c r="M21" s="123"/>
      <c r="N21" s="123"/>
      <c r="O21" s="123"/>
      <c r="P21" s="123"/>
      <c r="Q21" s="123"/>
      <c r="R21" s="123"/>
      <c r="S21" s="123"/>
      <c r="T21" s="123"/>
      <c r="U21" s="123"/>
      <c r="V21" s="123"/>
      <c r="W21" s="123"/>
      <c r="X21" s="123"/>
    </row>
    <row r="22" spans="2:40" ht="15.9" customHeight="1" x14ac:dyDescent="0.25">
      <c r="B22" s="537"/>
      <c r="C22" s="122" t="s">
        <v>112</v>
      </c>
      <c r="D22" s="124">
        <v>2109</v>
      </c>
      <c r="E22" s="124">
        <v>2539</v>
      </c>
      <c r="F22" s="124">
        <v>398</v>
      </c>
      <c r="G22" s="124">
        <v>532</v>
      </c>
      <c r="H22" s="124">
        <v>433</v>
      </c>
      <c r="I22" s="124">
        <v>1103</v>
      </c>
      <c r="J22" s="124">
        <v>908</v>
      </c>
      <c r="K22" s="124">
        <v>497</v>
      </c>
      <c r="L22" s="124">
        <v>961</v>
      </c>
      <c r="M22" s="124"/>
      <c r="N22" s="124"/>
      <c r="O22" s="124"/>
      <c r="P22" s="124"/>
      <c r="Q22" s="124"/>
      <c r="R22" s="124"/>
      <c r="S22" s="124"/>
      <c r="T22" s="124"/>
      <c r="U22" s="124"/>
      <c r="V22" s="124"/>
      <c r="W22" s="124"/>
      <c r="X22" s="124"/>
      <c r="Y22" s="96"/>
      <c r="Z22" s="96"/>
      <c r="AA22" s="96"/>
      <c r="AB22" s="96"/>
      <c r="AC22" s="96"/>
      <c r="AD22" s="96"/>
      <c r="AE22" s="96"/>
      <c r="AF22" s="96"/>
      <c r="AG22" s="96"/>
      <c r="AH22" s="96"/>
      <c r="AI22" s="96"/>
      <c r="AJ22" s="96"/>
      <c r="AK22" s="96"/>
      <c r="AL22" s="96"/>
      <c r="AM22" s="96"/>
      <c r="AN22" s="96"/>
    </row>
    <row r="23" spans="2:40" ht="15.9" customHeight="1" x14ac:dyDescent="0.25">
      <c r="B23" s="538" t="s">
        <v>53</v>
      </c>
      <c r="C23" s="112" t="s">
        <v>25</v>
      </c>
      <c r="D23" s="123">
        <f>'Tabelle A2'!K11</f>
        <v>2856</v>
      </c>
      <c r="E23" s="123">
        <f>'Tabelle A2'!K12</f>
        <v>4000</v>
      </c>
      <c r="F23" s="123">
        <f>'Tabelle A2'!K13</f>
        <v>505</v>
      </c>
      <c r="G23" s="123">
        <f>'Tabelle A2'!K14</f>
        <v>688</v>
      </c>
      <c r="H23" s="123">
        <f>'Tabelle A2'!K15</f>
        <v>590</v>
      </c>
      <c r="I23" s="123">
        <f>'Tabelle A2'!K16</f>
        <v>1781</v>
      </c>
      <c r="J23" s="123">
        <f>'Tabelle A2'!K17</f>
        <v>1182</v>
      </c>
      <c r="K23" s="123">
        <f>'Tabelle A2'!K18</f>
        <v>599</v>
      </c>
      <c r="L23" s="123">
        <f>'Tabelle A2'!K19</f>
        <v>975</v>
      </c>
      <c r="M23" s="123">
        <f>'Tabelle A2'!K20</f>
        <v>1255</v>
      </c>
      <c r="N23" s="110"/>
      <c r="O23" s="110"/>
      <c r="P23" s="110"/>
      <c r="Q23" s="110"/>
      <c r="R23" s="110"/>
      <c r="S23" s="110"/>
      <c r="T23" s="110"/>
      <c r="U23" s="110"/>
      <c r="V23" s="110"/>
      <c r="W23" s="110"/>
      <c r="X23" s="110"/>
    </row>
    <row r="24" spans="2:40" ht="15.9" customHeight="1" x14ac:dyDescent="0.25">
      <c r="B24" s="538"/>
      <c r="C24" s="112" t="s">
        <v>112</v>
      </c>
      <c r="D24" s="124">
        <f>'Tabelle A1'!D29</f>
        <v>1982</v>
      </c>
      <c r="E24" s="124">
        <f>'Tabelle A1'!E29</f>
        <v>2408</v>
      </c>
      <c r="F24" s="124">
        <f>'Tabelle A1'!F29</f>
        <v>359</v>
      </c>
      <c r="G24" s="124">
        <f>'Tabelle A1'!G29</f>
        <v>505</v>
      </c>
      <c r="H24" s="124">
        <f>'Tabelle A1'!H29</f>
        <v>414</v>
      </c>
      <c r="I24" s="124">
        <f>'Tabelle A1'!I29</f>
        <v>994</v>
      </c>
      <c r="J24" s="124">
        <f>'Tabelle A1'!J29</f>
        <v>798</v>
      </c>
      <c r="K24" s="124">
        <f>'Tabelle A1'!K29</f>
        <v>413</v>
      </c>
      <c r="L24" s="124">
        <f>'Tabelle A1'!L29</f>
        <v>679</v>
      </c>
      <c r="M24" s="124">
        <f>'Tabelle A1'!M29</f>
        <v>941</v>
      </c>
      <c r="N24" s="110"/>
      <c r="O24" s="110"/>
      <c r="P24" s="110"/>
      <c r="Q24" s="110"/>
      <c r="R24" s="110"/>
      <c r="S24" s="110"/>
      <c r="T24" s="110"/>
      <c r="U24" s="110"/>
      <c r="V24" s="110"/>
      <c r="W24" s="110"/>
      <c r="X24" s="110"/>
      <c r="Y24" s="96"/>
      <c r="Z24" s="96"/>
      <c r="AA24" s="96"/>
      <c r="AB24" s="96"/>
      <c r="AC24" s="96"/>
      <c r="AD24" s="96"/>
      <c r="AE24" s="96"/>
      <c r="AF24" s="96"/>
      <c r="AG24" s="96"/>
      <c r="AH24" s="96"/>
      <c r="AI24" s="96"/>
      <c r="AJ24" s="96"/>
      <c r="AK24" s="96"/>
      <c r="AL24" s="96"/>
      <c r="AM24" s="96"/>
      <c r="AN24" s="96"/>
    </row>
    <row r="25" spans="2:40" ht="15.9" customHeight="1" x14ac:dyDescent="0.25">
      <c r="B25" s="535" t="s">
        <v>78</v>
      </c>
      <c r="C25" s="120" t="s">
        <v>25</v>
      </c>
      <c r="D25" s="123">
        <f>'Tabelle A2'!L11</f>
        <v>2441</v>
      </c>
      <c r="E25" s="123">
        <f>'Tabelle A2'!L12</f>
        <v>3590</v>
      </c>
      <c r="F25" s="123">
        <f>'Tabelle A2'!L13</f>
        <v>450</v>
      </c>
      <c r="G25" s="123">
        <f>'Tabelle A2'!L14</f>
        <v>593</v>
      </c>
      <c r="H25" s="123">
        <f>'Tabelle A2'!L15</f>
        <v>512</v>
      </c>
      <c r="I25" s="123">
        <f>'Tabelle A2'!L16</f>
        <v>1530</v>
      </c>
      <c r="J25" s="123">
        <f>'Tabelle A2'!L17</f>
        <v>999</v>
      </c>
      <c r="K25" s="123">
        <f>'Tabelle A2'!L18</f>
        <v>502</v>
      </c>
      <c r="L25" s="123">
        <f>'Tabelle A2'!L19</f>
        <v>814</v>
      </c>
      <c r="M25" s="123">
        <f>'Tabelle A2'!L20</f>
        <v>924</v>
      </c>
      <c r="N25" s="123">
        <f>'Tabelle A2'!L21</f>
        <v>1062</v>
      </c>
      <c r="O25" s="123"/>
      <c r="P25" s="123"/>
      <c r="Q25" s="123"/>
      <c r="R25" s="123"/>
      <c r="S25" s="123"/>
      <c r="T25" s="123"/>
      <c r="U25" s="123"/>
      <c r="V25" s="123"/>
      <c r="W25" s="123"/>
      <c r="X25" s="123"/>
    </row>
    <row r="26" spans="2:40" ht="15.9" customHeight="1" x14ac:dyDescent="0.25">
      <c r="B26" s="537"/>
      <c r="C26" s="122" t="s">
        <v>112</v>
      </c>
      <c r="D26" s="124">
        <f>'Tabelle A1'!D32</f>
        <v>1736</v>
      </c>
      <c r="E26" s="124">
        <f>'Tabelle A1'!E32</f>
        <v>2193</v>
      </c>
      <c r="F26" s="124">
        <f>'Tabelle A1'!F32</f>
        <v>324</v>
      </c>
      <c r="G26" s="124">
        <f>'Tabelle A1'!G32</f>
        <v>431</v>
      </c>
      <c r="H26" s="124">
        <f>'Tabelle A1'!H32</f>
        <v>359</v>
      </c>
      <c r="I26" s="124">
        <f>'Tabelle A1'!I32</f>
        <v>881</v>
      </c>
      <c r="J26" s="124">
        <f>'Tabelle A1'!J32</f>
        <v>678</v>
      </c>
      <c r="K26" s="124">
        <f>'Tabelle A1'!K32</f>
        <v>348</v>
      </c>
      <c r="L26" s="124">
        <f>'Tabelle A1'!L32</f>
        <v>567</v>
      </c>
      <c r="M26" s="124">
        <f>'Tabelle A1'!M32</f>
        <v>672</v>
      </c>
      <c r="N26" s="124">
        <f>'Tabelle A1'!N32</f>
        <v>787</v>
      </c>
      <c r="O26" s="124"/>
      <c r="P26" s="124"/>
      <c r="Q26" s="124"/>
      <c r="R26" s="124"/>
      <c r="S26" s="124"/>
      <c r="T26" s="124"/>
      <c r="U26" s="124"/>
      <c r="V26" s="124"/>
      <c r="W26" s="124"/>
      <c r="X26" s="124"/>
      <c r="Y26" s="96"/>
      <c r="Z26" s="96"/>
      <c r="AA26" s="96"/>
      <c r="AB26" s="96"/>
      <c r="AC26" s="96"/>
      <c r="AD26" s="96"/>
      <c r="AE26" s="96"/>
      <c r="AF26" s="96"/>
      <c r="AG26" s="96"/>
      <c r="AH26" s="96"/>
      <c r="AI26" s="96"/>
      <c r="AJ26" s="96"/>
      <c r="AK26" s="96"/>
      <c r="AL26" s="96"/>
      <c r="AM26" s="96"/>
      <c r="AN26" s="96"/>
    </row>
    <row r="27" spans="2:40" ht="15.9" customHeight="1" x14ac:dyDescent="0.25">
      <c r="B27" s="538" t="s">
        <v>81</v>
      </c>
      <c r="C27" s="112" t="s">
        <v>25</v>
      </c>
      <c r="D27" s="123">
        <f>'Tabelle A2'!M11</f>
        <v>2242</v>
      </c>
      <c r="E27" s="123">
        <f>'Tabelle A2'!M12</f>
        <v>3348</v>
      </c>
      <c r="F27" s="123">
        <f>'Tabelle A2'!M13</f>
        <v>402</v>
      </c>
      <c r="G27" s="123">
        <f>'Tabelle A2'!M14</f>
        <v>536</v>
      </c>
      <c r="H27" s="123">
        <f>'Tabelle A2'!M15</f>
        <v>459</v>
      </c>
      <c r="I27" s="123">
        <f>'Tabelle A2'!M16</f>
        <v>1399</v>
      </c>
      <c r="J27" s="123">
        <f>'Tabelle A2'!M17</f>
        <v>908</v>
      </c>
      <c r="K27" s="123">
        <f>'Tabelle A2'!M18</f>
        <v>448</v>
      </c>
      <c r="L27" s="123">
        <f>'Tabelle A2'!M19</f>
        <v>726</v>
      </c>
      <c r="M27" s="123">
        <f>'Tabelle A2'!M20</f>
        <v>829</v>
      </c>
      <c r="N27" s="123">
        <f>'Tabelle A2'!M21</f>
        <v>745</v>
      </c>
      <c r="O27" s="123">
        <f>'Tabelle A2'!M22</f>
        <v>1163</v>
      </c>
      <c r="P27" s="110"/>
      <c r="Q27" s="110"/>
      <c r="R27" s="110"/>
      <c r="S27" s="110"/>
      <c r="T27" s="110"/>
      <c r="U27" s="110"/>
      <c r="V27" s="110"/>
      <c r="W27" s="110"/>
      <c r="X27" s="110"/>
    </row>
    <row r="28" spans="2:40" ht="15.9" customHeight="1" x14ac:dyDescent="0.25">
      <c r="B28" s="538"/>
      <c r="C28" s="112" t="s">
        <v>112</v>
      </c>
      <c r="D28" s="124">
        <f>'Tabelle A1'!D35</f>
        <v>1586</v>
      </c>
      <c r="E28" s="124">
        <f>'Tabelle A1'!E35</f>
        <v>2063</v>
      </c>
      <c r="F28" s="124">
        <f>'Tabelle A1'!F35</f>
        <v>290</v>
      </c>
      <c r="G28" s="124">
        <f>'Tabelle A1'!G35</f>
        <v>385</v>
      </c>
      <c r="H28" s="124">
        <f>'Tabelle A1'!H35</f>
        <v>314</v>
      </c>
      <c r="I28" s="124">
        <f>'Tabelle A1'!I35</f>
        <v>803</v>
      </c>
      <c r="J28" s="124">
        <f>'Tabelle A1'!J35</f>
        <v>615</v>
      </c>
      <c r="K28" s="124">
        <f>'Tabelle A1'!K35</f>
        <v>312</v>
      </c>
      <c r="L28" s="124">
        <f>'Tabelle A1'!L35</f>
        <v>503</v>
      </c>
      <c r="M28" s="124">
        <f>'Tabelle A1'!M35</f>
        <v>589</v>
      </c>
      <c r="N28" s="124">
        <f>'Tabelle A1'!N35</f>
        <v>537</v>
      </c>
      <c r="O28" s="124">
        <f>'Tabelle A1'!O35</f>
        <v>891</v>
      </c>
      <c r="P28" s="110"/>
      <c r="Q28" s="110"/>
      <c r="R28" s="110"/>
      <c r="S28" s="110"/>
      <c r="T28" s="110"/>
      <c r="U28" s="110"/>
      <c r="V28" s="110"/>
      <c r="W28" s="110"/>
      <c r="X28" s="110"/>
      <c r="Y28" s="96"/>
      <c r="Z28" s="96"/>
      <c r="AA28" s="96"/>
      <c r="AB28" s="96"/>
      <c r="AC28" s="96"/>
      <c r="AD28" s="96"/>
      <c r="AE28" s="96"/>
      <c r="AF28" s="96"/>
      <c r="AG28" s="96"/>
      <c r="AH28" s="96"/>
      <c r="AI28" s="96"/>
      <c r="AJ28" s="96"/>
      <c r="AK28" s="96"/>
      <c r="AL28" s="96"/>
      <c r="AM28" s="96"/>
      <c r="AN28" s="96"/>
    </row>
    <row r="29" spans="2:40" ht="15.9" customHeight="1" x14ac:dyDescent="0.25">
      <c r="B29" s="535" t="s">
        <v>90</v>
      </c>
      <c r="C29" s="120" t="s">
        <v>25</v>
      </c>
      <c r="D29" s="123">
        <f>'Tabelle A2'!N11</f>
        <v>1958</v>
      </c>
      <c r="E29" s="123">
        <f>'Tabelle A2'!N12</f>
        <v>2748</v>
      </c>
      <c r="F29" s="123">
        <f>'Tabelle A2'!N13</f>
        <v>341</v>
      </c>
      <c r="G29" s="123">
        <f>'Tabelle A2'!N14</f>
        <v>447</v>
      </c>
      <c r="H29" s="123">
        <f>'Tabelle A2'!N15</f>
        <v>386</v>
      </c>
      <c r="I29" s="123">
        <f>'Tabelle A2'!N16</f>
        <v>1169</v>
      </c>
      <c r="J29" s="123">
        <f>'Tabelle A2'!N17</f>
        <v>780</v>
      </c>
      <c r="K29" s="123">
        <f>'Tabelle A2'!N18</f>
        <v>380</v>
      </c>
      <c r="L29" s="123">
        <f>'Tabelle A2'!N19</f>
        <v>635</v>
      </c>
      <c r="M29" s="123">
        <f>'Tabelle A2'!N20</f>
        <v>675</v>
      </c>
      <c r="N29" s="123">
        <f>'Tabelle A2'!N21</f>
        <v>629</v>
      </c>
      <c r="O29" s="123">
        <f>'Tabelle A2'!N22</f>
        <v>781</v>
      </c>
      <c r="P29" s="123">
        <f>'Tabelle A2'!N23</f>
        <v>831</v>
      </c>
      <c r="Q29" s="123">
        <f>'Tabelle A2'!N24</f>
        <v>831</v>
      </c>
      <c r="R29" s="123"/>
      <c r="S29" s="123"/>
      <c r="T29" s="123"/>
      <c r="U29" s="123"/>
      <c r="V29" s="123"/>
      <c r="W29" s="123"/>
      <c r="X29" s="123"/>
    </row>
    <row r="30" spans="2:40" ht="15.9" customHeight="1" x14ac:dyDescent="0.25">
      <c r="B30" s="537"/>
      <c r="C30" s="122" t="s">
        <v>112</v>
      </c>
      <c r="D30" s="124">
        <f>'Tabelle A1'!D38</f>
        <v>1399</v>
      </c>
      <c r="E30" s="124">
        <f>'Tabelle A1'!E38</f>
        <v>1694</v>
      </c>
      <c r="F30" s="124">
        <f>'Tabelle A1'!F38</f>
        <v>247</v>
      </c>
      <c r="G30" s="124">
        <f>'Tabelle A1'!G38</f>
        <v>325</v>
      </c>
      <c r="H30" s="124">
        <f>'Tabelle A1'!H38</f>
        <v>271</v>
      </c>
      <c r="I30" s="124">
        <f>'Tabelle A1'!I38</f>
        <v>670</v>
      </c>
      <c r="J30" s="124">
        <f>'Tabelle A1'!J38</f>
        <v>531</v>
      </c>
      <c r="K30" s="124">
        <f>'Tabelle A1'!K38</f>
        <v>263</v>
      </c>
      <c r="L30" s="124">
        <f>'Tabelle A1'!L38</f>
        <v>442</v>
      </c>
      <c r="M30" s="124">
        <f>'Tabelle A1'!M38</f>
        <v>486</v>
      </c>
      <c r="N30" s="124">
        <f>'Tabelle A1'!N38</f>
        <v>453</v>
      </c>
      <c r="O30" s="124">
        <f>'Tabelle A1'!O38</f>
        <v>576</v>
      </c>
      <c r="P30" s="124">
        <f>'Tabelle A1'!P38</f>
        <v>634</v>
      </c>
      <c r="Q30" s="124">
        <f>'Tabelle A1'!Q38</f>
        <v>485</v>
      </c>
      <c r="R30" s="124"/>
      <c r="S30" s="124"/>
      <c r="T30" s="124"/>
      <c r="U30" s="124"/>
      <c r="V30" s="124"/>
      <c r="W30" s="124"/>
      <c r="X30" s="124"/>
      <c r="Y30" s="96"/>
      <c r="Z30" s="96"/>
      <c r="AA30" s="96"/>
      <c r="AB30" s="96"/>
      <c r="AC30" s="96"/>
      <c r="AD30" s="96"/>
      <c r="AE30" s="96"/>
      <c r="AF30" s="96"/>
      <c r="AG30" s="96"/>
      <c r="AH30" s="96"/>
      <c r="AI30" s="96"/>
      <c r="AJ30" s="96"/>
      <c r="AK30" s="96"/>
      <c r="AL30" s="96"/>
      <c r="AM30" s="96"/>
      <c r="AN30" s="96"/>
    </row>
    <row r="31" spans="2:40" ht="15.9" customHeight="1" x14ac:dyDescent="0.25">
      <c r="B31" s="538" t="s">
        <v>99</v>
      </c>
      <c r="C31" s="112" t="s">
        <v>25</v>
      </c>
      <c r="D31" s="110">
        <f>'Tabelle A2'!O11</f>
        <v>1755</v>
      </c>
      <c r="E31" s="110">
        <f>'Tabelle A2'!O12</f>
        <v>2526</v>
      </c>
      <c r="F31" s="110">
        <f>'Tabelle A2'!O13</f>
        <v>310</v>
      </c>
      <c r="G31" s="110">
        <f>'Tabelle A2'!O14</f>
        <v>412</v>
      </c>
      <c r="H31" s="110">
        <f>'Tabelle A2'!O15</f>
        <v>320</v>
      </c>
      <c r="I31" s="110">
        <f>'Tabelle A2'!O16</f>
        <v>1013</v>
      </c>
      <c r="J31" s="110">
        <f>'Tabelle A2'!O17</f>
        <v>661</v>
      </c>
      <c r="K31" s="110">
        <f>'Tabelle A2'!O18</f>
        <v>328</v>
      </c>
      <c r="L31" s="110">
        <f>'Tabelle A2'!O19</f>
        <v>538</v>
      </c>
      <c r="M31" s="110">
        <f>'Tabelle A2'!O20</f>
        <v>567</v>
      </c>
      <c r="N31" s="110">
        <f>'Tabelle A2'!O21</f>
        <v>501</v>
      </c>
      <c r="O31" s="110">
        <f>'Tabelle A2'!O22</f>
        <v>616</v>
      </c>
      <c r="P31" s="110">
        <f>'Tabelle A2'!O23</f>
        <v>497</v>
      </c>
      <c r="Q31" s="110">
        <f>'Tabelle A2'!O24</f>
        <v>481</v>
      </c>
      <c r="R31" s="110">
        <f>'Tabelle A2'!O25</f>
        <v>1818</v>
      </c>
      <c r="S31" s="110">
        <f>'Tabelle A2'!O26</f>
        <v>589</v>
      </c>
      <c r="T31" s="110">
        <v>677</v>
      </c>
      <c r="U31" s="110"/>
      <c r="V31" s="110"/>
      <c r="W31" s="110"/>
      <c r="X31" s="110"/>
    </row>
    <row r="32" spans="2:40" ht="15.9" customHeight="1" x14ac:dyDescent="0.25">
      <c r="B32" s="538"/>
      <c r="C32" s="112" t="s">
        <v>112</v>
      </c>
      <c r="D32" s="110">
        <f>'Tabelle A1'!D41</f>
        <v>1285</v>
      </c>
      <c r="E32" s="110">
        <f>'Tabelle A1'!E41</f>
        <v>1587</v>
      </c>
      <c r="F32" s="110">
        <f>'Tabelle A1'!F41</f>
        <v>229</v>
      </c>
      <c r="G32" s="110">
        <f>'Tabelle A1'!G41</f>
        <v>300</v>
      </c>
      <c r="H32" s="110">
        <f>'Tabelle A1'!H41</f>
        <v>234</v>
      </c>
      <c r="I32" s="110">
        <f>'Tabelle A1'!I41</f>
        <v>591</v>
      </c>
      <c r="J32" s="110">
        <f>'Tabelle A1'!J41</f>
        <v>460</v>
      </c>
      <c r="K32" s="110">
        <f>'Tabelle A1'!K41</f>
        <v>230</v>
      </c>
      <c r="L32" s="110">
        <f>'Tabelle A1'!L41</f>
        <v>387</v>
      </c>
      <c r="M32" s="110">
        <f>'Tabelle A1'!M41</f>
        <v>417</v>
      </c>
      <c r="N32" s="110">
        <f>'Tabelle A1'!N41</f>
        <v>372</v>
      </c>
      <c r="O32" s="110">
        <f>'Tabelle A1'!O41</f>
        <v>473</v>
      </c>
      <c r="P32" s="110">
        <f>'Tabelle A1'!P41</f>
        <v>376</v>
      </c>
      <c r="Q32" s="110">
        <f>'Tabelle A1'!Q41</f>
        <v>288</v>
      </c>
      <c r="R32" s="110">
        <f>'Tabelle A1'!R41</f>
        <v>1183</v>
      </c>
      <c r="S32" s="110">
        <f>'Tabelle A1'!S41</f>
        <v>482</v>
      </c>
      <c r="T32" s="110">
        <f>'Tabelle A1'!T41</f>
        <v>455</v>
      </c>
      <c r="U32" s="110"/>
      <c r="V32" s="110"/>
      <c r="W32" s="110"/>
      <c r="X32" s="110"/>
      <c r="Y32" s="96"/>
      <c r="Z32" s="96"/>
      <c r="AA32" s="96"/>
      <c r="AB32" s="96"/>
      <c r="AC32" s="96"/>
      <c r="AD32" s="96"/>
      <c r="AE32" s="96"/>
      <c r="AF32" s="96"/>
      <c r="AG32" s="96"/>
      <c r="AH32" s="96"/>
      <c r="AI32" s="96"/>
      <c r="AJ32" s="96"/>
      <c r="AK32" s="96"/>
      <c r="AL32" s="96"/>
      <c r="AM32" s="96"/>
      <c r="AN32" s="96"/>
    </row>
    <row r="33" spans="2:40" ht="15.9" customHeight="1" x14ac:dyDescent="0.25">
      <c r="B33" s="535" t="s">
        <v>781</v>
      </c>
      <c r="C33" s="120" t="s">
        <v>25</v>
      </c>
      <c r="D33" s="123">
        <f>'Tabelle A2'!P11</f>
        <v>1537</v>
      </c>
      <c r="E33" s="123">
        <f>'Tabelle A2'!P12</f>
        <v>2291</v>
      </c>
      <c r="F33" s="123">
        <f>'Tabelle A2'!P13</f>
        <v>272</v>
      </c>
      <c r="G33" s="123">
        <f>'Tabelle A2'!P14</f>
        <v>361</v>
      </c>
      <c r="H33" s="123">
        <f>'Tabelle A2'!P15</f>
        <v>277</v>
      </c>
      <c r="I33" s="123">
        <f>'Tabelle A2'!P16</f>
        <v>904</v>
      </c>
      <c r="J33" s="123">
        <f>'Tabelle A2'!P17</f>
        <v>586</v>
      </c>
      <c r="K33" s="123">
        <f>'Tabelle A2'!P18</f>
        <v>283</v>
      </c>
      <c r="L33" s="123">
        <f>'Tabelle A2'!P19</f>
        <v>467</v>
      </c>
      <c r="M33" s="123">
        <f>'Tabelle A2'!P20</f>
        <v>483</v>
      </c>
      <c r="N33" s="123">
        <f>'Tabelle A2'!P21</f>
        <v>442</v>
      </c>
      <c r="O33" s="123">
        <f>'Tabelle A2'!P22</f>
        <v>528</v>
      </c>
      <c r="P33" s="123">
        <f>'Tabelle A2'!P23</f>
        <v>392</v>
      </c>
      <c r="Q33" s="123">
        <f>'Tabelle A2'!P24</f>
        <v>372</v>
      </c>
      <c r="R33" s="123">
        <f>'Tabelle A2'!P25</f>
        <v>1280</v>
      </c>
      <c r="S33" s="123">
        <f>'Tabelle A2'!P26</f>
        <v>377</v>
      </c>
      <c r="T33" s="123">
        <f>'Tabelle A2'!P27</f>
        <v>441</v>
      </c>
      <c r="U33" s="123">
        <f>'Tabelle A2'!P28</f>
        <v>952</v>
      </c>
      <c r="V33" s="123">
        <f>'Tabelle A2'!P29</f>
        <v>888</v>
      </c>
      <c r="W33" s="123"/>
      <c r="X33" s="123"/>
    </row>
    <row r="34" spans="2:40" ht="15.9" customHeight="1" x14ac:dyDescent="0.25">
      <c r="B34" s="537"/>
      <c r="C34" s="122" t="s">
        <v>112</v>
      </c>
      <c r="D34" s="124">
        <f>'Tabelle A1'!D44</f>
        <v>1126</v>
      </c>
      <c r="E34" s="124">
        <f>'Tabelle A1'!E44</f>
        <v>1451</v>
      </c>
      <c r="F34" s="124">
        <f>'Tabelle A1'!F44</f>
        <v>208</v>
      </c>
      <c r="G34" s="124">
        <f>'Tabelle A1'!G44</f>
        <v>260</v>
      </c>
      <c r="H34" s="124">
        <f>'Tabelle A1'!H44</f>
        <v>209</v>
      </c>
      <c r="I34" s="124">
        <f>'Tabelle A1'!I44</f>
        <v>541</v>
      </c>
      <c r="J34" s="124">
        <f>'Tabelle A1'!J44</f>
        <v>409</v>
      </c>
      <c r="K34" s="124">
        <f>'Tabelle A1'!K44</f>
        <v>207</v>
      </c>
      <c r="L34" s="124">
        <f>'Tabelle A1'!L44</f>
        <v>344</v>
      </c>
      <c r="M34" s="124">
        <f>'Tabelle A1'!M44</f>
        <v>358</v>
      </c>
      <c r="N34" s="124">
        <f>'Tabelle A1'!N44</f>
        <v>320</v>
      </c>
      <c r="O34" s="124">
        <f>'Tabelle A1'!O44</f>
        <v>399</v>
      </c>
      <c r="P34" s="124">
        <f>'Tabelle A1'!P44</f>
        <v>300</v>
      </c>
      <c r="Q34" s="124">
        <f>'Tabelle A1'!Q44</f>
        <v>234</v>
      </c>
      <c r="R34" s="124">
        <f>'Tabelle A1'!R44</f>
        <v>823</v>
      </c>
      <c r="S34" s="124">
        <f>'Tabelle A1'!S44</f>
        <v>292</v>
      </c>
      <c r="T34" s="124">
        <f>'Tabelle A1'!T44</f>
        <v>296</v>
      </c>
      <c r="U34" s="124">
        <f>'Tabelle A1'!U44</f>
        <v>748</v>
      </c>
      <c r="V34" s="124">
        <f>'Tabelle A1'!V44</f>
        <v>594</v>
      </c>
      <c r="W34" s="124"/>
      <c r="X34" s="124"/>
      <c r="Y34" s="96"/>
      <c r="Z34" s="96"/>
      <c r="AA34" s="96"/>
      <c r="AB34" s="96"/>
      <c r="AC34" s="96"/>
      <c r="AD34" s="96"/>
      <c r="AE34" s="96"/>
      <c r="AF34" s="96"/>
      <c r="AG34" s="96"/>
      <c r="AH34" s="96"/>
      <c r="AI34" s="96"/>
      <c r="AJ34" s="96"/>
      <c r="AK34" s="96"/>
      <c r="AL34" s="96"/>
      <c r="AM34" s="96"/>
      <c r="AN34" s="96"/>
    </row>
    <row r="35" spans="2:40" ht="15.9" customHeight="1" x14ac:dyDescent="0.25">
      <c r="B35" s="535" t="s">
        <v>813</v>
      </c>
      <c r="C35" s="120" t="s">
        <v>25</v>
      </c>
      <c r="D35" s="123">
        <f>'Tabelle A2'!Q11</f>
        <v>1351</v>
      </c>
      <c r="E35" s="123">
        <f>'Tabelle A2'!Q12</f>
        <v>2079</v>
      </c>
      <c r="F35" s="123">
        <f>'Tabelle A2'!Q13</f>
        <v>229</v>
      </c>
      <c r="G35" s="123">
        <f>'Tabelle A2'!Q14</f>
        <v>320</v>
      </c>
      <c r="H35" s="123">
        <f>'Tabelle A2'!Q15</f>
        <v>244</v>
      </c>
      <c r="I35" s="123">
        <f>'Tabelle A2'!Q16</f>
        <v>796</v>
      </c>
      <c r="J35" s="123">
        <f>'Tabelle A2'!Q17</f>
        <v>496</v>
      </c>
      <c r="K35" s="123">
        <f>'Tabelle A2'!Q18</f>
        <v>233</v>
      </c>
      <c r="L35" s="123">
        <f>'Tabelle A2'!Q19</f>
        <v>386</v>
      </c>
      <c r="M35" s="123">
        <f>'Tabelle A2'!Q20</f>
        <v>410</v>
      </c>
      <c r="N35" s="123">
        <f>'Tabelle A2'!Q21</f>
        <v>357</v>
      </c>
      <c r="O35" s="123">
        <f>'Tabelle A2'!Q22</f>
        <v>450</v>
      </c>
      <c r="P35" s="123">
        <f>'Tabelle A2'!Q23</f>
        <v>299</v>
      </c>
      <c r="Q35" s="123">
        <f>'Tabelle A2'!Q24</f>
        <v>278</v>
      </c>
      <c r="R35" s="123">
        <f>'Tabelle A2'!Q25</f>
        <v>1101</v>
      </c>
      <c r="S35" s="123">
        <f>'Tabelle A2'!Q26</f>
        <v>310</v>
      </c>
      <c r="T35" s="123">
        <f>'Tabelle A2'!Q27</f>
        <v>317</v>
      </c>
      <c r="U35" s="123">
        <f>'Tabelle A2'!Q28</f>
        <v>528</v>
      </c>
      <c r="V35" s="123">
        <f>'Tabelle A2'!Q29</f>
        <v>509</v>
      </c>
      <c r="W35" s="123">
        <f>'Tabelle A2'!Q30</f>
        <v>999</v>
      </c>
      <c r="X35" s="123">
        <f>'Tabelle A2'!Q31</f>
        <v>208</v>
      </c>
    </row>
    <row r="36" spans="2:40" ht="15.9" customHeight="1" x14ac:dyDescent="0.25">
      <c r="B36" s="537"/>
      <c r="C36" s="122" t="s">
        <v>112</v>
      </c>
      <c r="D36" s="124">
        <f>'Tabelle A1'!D47</f>
        <v>1013</v>
      </c>
      <c r="E36" s="124">
        <f>'Tabelle A1'!E47</f>
        <v>1348</v>
      </c>
      <c r="F36" s="124">
        <f>'Tabelle A1'!F47</f>
        <v>179</v>
      </c>
      <c r="G36" s="124">
        <f>'Tabelle A1'!G47</f>
        <v>238</v>
      </c>
      <c r="H36" s="124">
        <f>'Tabelle A1'!H47</f>
        <v>186</v>
      </c>
      <c r="I36" s="124">
        <f>'Tabelle A1'!I47</f>
        <v>483</v>
      </c>
      <c r="J36" s="124">
        <f>'Tabelle A1'!J47</f>
        <v>349</v>
      </c>
      <c r="K36" s="124">
        <f>'Tabelle A1'!K47</f>
        <v>171</v>
      </c>
      <c r="L36" s="124">
        <f>'Tabelle A1'!L47</f>
        <v>284</v>
      </c>
      <c r="M36" s="124">
        <f>'Tabelle A1'!M47</f>
        <v>307</v>
      </c>
      <c r="N36" s="124">
        <f>'Tabelle A1'!N47</f>
        <v>265</v>
      </c>
      <c r="O36" s="124">
        <f>'Tabelle A1'!O47</f>
        <v>337</v>
      </c>
      <c r="P36" s="124">
        <f>'Tabelle A1'!P47</f>
        <v>230</v>
      </c>
      <c r="Q36" s="124">
        <f>'Tabelle A1'!Q47</f>
        <v>162</v>
      </c>
      <c r="R36" s="124">
        <f>'Tabelle A1'!R47</f>
        <v>721</v>
      </c>
      <c r="S36" s="124">
        <f>'Tabelle A1'!S47</f>
        <v>238</v>
      </c>
      <c r="T36" s="124">
        <f>'Tabelle A1'!T47</f>
        <v>212</v>
      </c>
      <c r="U36" s="124">
        <f>'Tabelle A1'!U47</f>
        <v>423</v>
      </c>
      <c r="V36" s="124">
        <f>'Tabelle A1'!V47</f>
        <v>341</v>
      </c>
      <c r="W36" s="124">
        <f>'Tabelle A1'!W47</f>
        <v>838</v>
      </c>
      <c r="X36" s="124">
        <f>'Tabelle A1'!X47</f>
        <v>140</v>
      </c>
      <c r="Y36" s="96"/>
      <c r="Z36" s="96"/>
      <c r="AA36" s="96"/>
      <c r="AB36" s="96"/>
      <c r="AC36" s="96"/>
      <c r="AD36" s="96"/>
      <c r="AE36" s="96"/>
      <c r="AF36" s="96"/>
      <c r="AG36" s="96"/>
      <c r="AH36" s="96"/>
      <c r="AI36" s="96"/>
      <c r="AJ36" s="96"/>
      <c r="AK36" s="96"/>
      <c r="AL36" s="96"/>
      <c r="AM36" s="96"/>
      <c r="AN36" s="96"/>
    </row>
    <row r="37" spans="2:40" ht="15.9" customHeight="1" x14ac:dyDescent="0.25">
      <c r="B37" s="535" t="s">
        <v>853</v>
      </c>
      <c r="C37" s="120" t="s">
        <v>25</v>
      </c>
      <c r="D37" s="123">
        <f>'Tabelle A2'!R11</f>
        <v>1122</v>
      </c>
      <c r="E37" s="123">
        <f>'Tabelle A2'!R12</f>
        <v>1839</v>
      </c>
      <c r="F37" s="123">
        <f>'Tabelle A2'!R13</f>
        <v>196</v>
      </c>
      <c r="G37" s="123">
        <f>'Tabelle A2'!R14</f>
        <v>272</v>
      </c>
      <c r="H37" s="123">
        <f>'Tabelle A2'!R15</f>
        <v>196</v>
      </c>
      <c r="I37" s="123">
        <f>'Tabelle A2'!R16</f>
        <v>642</v>
      </c>
      <c r="J37" s="123">
        <f>'Tabelle A2'!R17</f>
        <v>381</v>
      </c>
      <c r="K37" s="123">
        <f>'Tabelle A2'!R18</f>
        <v>190</v>
      </c>
      <c r="L37" s="123">
        <f>'Tabelle A2'!R19</f>
        <v>313</v>
      </c>
      <c r="M37" s="123">
        <f>'Tabelle A2'!R20</f>
        <v>327</v>
      </c>
      <c r="N37" s="123">
        <f>'Tabelle A2'!R21</f>
        <v>274</v>
      </c>
      <c r="O37" s="123">
        <f>'Tabelle A2'!R22</f>
        <v>344</v>
      </c>
      <c r="P37" s="123">
        <f>'Tabelle A2'!R23</f>
        <v>225</v>
      </c>
      <c r="Q37" s="123">
        <f>'Tabelle A2'!R24</f>
        <v>152</v>
      </c>
      <c r="R37" s="123">
        <f>'Tabelle A2'!R25</f>
        <v>885</v>
      </c>
      <c r="S37" s="123">
        <f>'Tabelle A2'!R26</f>
        <v>233</v>
      </c>
      <c r="T37" s="123">
        <f>'Tabelle A2'!R27</f>
        <v>182</v>
      </c>
      <c r="U37" s="123">
        <f>'Tabelle A2'!R28</f>
        <v>354</v>
      </c>
      <c r="V37" s="123">
        <f>'Tabelle A2'!R29</f>
        <v>303</v>
      </c>
      <c r="W37" s="123">
        <f>'Tabelle A2'!R30</f>
        <v>491</v>
      </c>
      <c r="X37" s="123">
        <f>'Tabelle A2'!R31</f>
        <v>82</v>
      </c>
      <c r="Y37" s="123">
        <f>'Tabelle A2'!R32</f>
        <v>777</v>
      </c>
      <c r="Z37" s="123">
        <f>'Tabelle A2'!R33</f>
        <v>81</v>
      </c>
      <c r="AA37" s="123">
        <f>'Tabelle A2'!R34</f>
        <v>349</v>
      </c>
      <c r="AB37" s="123"/>
      <c r="AC37" s="123"/>
      <c r="AD37" s="123"/>
      <c r="AE37" s="123"/>
      <c r="AF37" s="123"/>
      <c r="AG37" s="123"/>
      <c r="AH37" s="123"/>
      <c r="AI37" s="123"/>
      <c r="AJ37" s="123"/>
      <c r="AK37" s="123"/>
      <c r="AL37" s="123"/>
      <c r="AM37" s="123"/>
      <c r="AN37" s="123"/>
    </row>
    <row r="38" spans="2:40" ht="15.9" customHeight="1" x14ac:dyDescent="0.25">
      <c r="B38" s="537"/>
      <c r="C38" s="122" t="s">
        <v>112</v>
      </c>
      <c r="D38" s="124">
        <f>'Tabelle A1'!D50</f>
        <v>870</v>
      </c>
      <c r="E38" s="124">
        <f>'Tabelle A1'!E50</f>
        <v>1215</v>
      </c>
      <c r="F38" s="124">
        <f>'Tabelle A1'!F50</f>
        <v>158</v>
      </c>
      <c r="G38" s="124">
        <f>'Tabelle A1'!G50</f>
        <v>209</v>
      </c>
      <c r="H38" s="124">
        <f>'Tabelle A1'!H50</f>
        <v>154</v>
      </c>
      <c r="I38" s="124">
        <f>'Tabelle A1'!I50</f>
        <v>408</v>
      </c>
      <c r="J38" s="124">
        <f>'Tabelle A1'!J50</f>
        <v>290</v>
      </c>
      <c r="K38" s="124">
        <f>'Tabelle A1'!K50</f>
        <v>140</v>
      </c>
      <c r="L38" s="124">
        <f>'Tabelle A1'!L50</f>
        <v>241</v>
      </c>
      <c r="M38" s="124">
        <f>'Tabelle A1'!M50</f>
        <v>264</v>
      </c>
      <c r="N38" s="124">
        <f>'Tabelle A1'!N50</f>
        <v>218</v>
      </c>
      <c r="O38" s="124">
        <f>'Tabelle A1'!O50</f>
        <v>272</v>
      </c>
      <c r="P38" s="124">
        <f>'Tabelle A1'!P50</f>
        <v>183</v>
      </c>
      <c r="Q38" s="124">
        <f>'Tabelle A1'!Q50</f>
        <v>112</v>
      </c>
      <c r="R38" s="124">
        <f>'Tabelle A1'!R50</f>
        <v>597</v>
      </c>
      <c r="S38" s="124">
        <f>'Tabelle A1'!S50</f>
        <v>185</v>
      </c>
      <c r="T38" s="124">
        <f>'Tabelle A1'!T50</f>
        <v>134</v>
      </c>
      <c r="U38" s="124">
        <f>'Tabelle A1'!U50</f>
        <v>296</v>
      </c>
      <c r="V38" s="124">
        <f>'Tabelle A1'!V50</f>
        <v>219</v>
      </c>
      <c r="W38" s="124">
        <f>'Tabelle A1'!W50</f>
        <v>430</v>
      </c>
      <c r="X38" s="124">
        <f>'Tabelle A1'!X50</f>
        <v>60</v>
      </c>
      <c r="Y38" s="124">
        <f>'Tabelle A1'!Y50</f>
        <v>714</v>
      </c>
      <c r="Z38" s="124">
        <f>'Tabelle A1'!Z50</f>
        <v>56</v>
      </c>
      <c r="AA38" s="124">
        <f>'Tabelle A1'!AA50</f>
        <v>256</v>
      </c>
      <c r="AB38" s="124"/>
      <c r="AC38" s="124"/>
      <c r="AD38" s="124"/>
      <c r="AE38" s="124"/>
      <c r="AF38" s="124"/>
      <c r="AG38" s="124"/>
      <c r="AH38" s="124"/>
      <c r="AI38" s="124"/>
      <c r="AJ38" s="124"/>
      <c r="AK38" s="124"/>
      <c r="AL38" s="124"/>
      <c r="AM38" s="124"/>
      <c r="AN38" s="124"/>
    </row>
    <row r="39" spans="2:40" ht="15.9" customHeight="1" x14ac:dyDescent="0.25">
      <c r="B39" s="535" t="s">
        <v>887</v>
      </c>
      <c r="C39" s="120" t="s">
        <v>25</v>
      </c>
      <c r="D39" s="123">
        <v>1075</v>
      </c>
      <c r="E39" s="123">
        <v>1801</v>
      </c>
      <c r="F39" s="123">
        <v>194</v>
      </c>
      <c r="G39" s="123">
        <v>262</v>
      </c>
      <c r="H39" s="123">
        <v>184</v>
      </c>
      <c r="I39" s="123">
        <v>672</v>
      </c>
      <c r="J39" s="123">
        <v>363</v>
      </c>
      <c r="K39" s="123">
        <v>192</v>
      </c>
      <c r="L39" s="123">
        <v>304</v>
      </c>
      <c r="M39" s="123">
        <v>316</v>
      </c>
      <c r="N39" s="123">
        <v>270</v>
      </c>
      <c r="O39" s="123">
        <v>350</v>
      </c>
      <c r="P39" s="123">
        <v>229</v>
      </c>
      <c r="Q39" s="123">
        <v>171</v>
      </c>
      <c r="R39" s="123">
        <v>839</v>
      </c>
      <c r="S39" s="123">
        <v>217</v>
      </c>
      <c r="T39" s="123">
        <v>190</v>
      </c>
      <c r="U39" s="123">
        <v>312</v>
      </c>
      <c r="V39" s="123">
        <v>296</v>
      </c>
      <c r="W39" s="123">
        <v>457</v>
      </c>
      <c r="X39" s="123">
        <v>85</v>
      </c>
      <c r="Y39" s="123">
        <v>472</v>
      </c>
      <c r="Z39" s="123">
        <v>52</v>
      </c>
      <c r="AA39" s="123">
        <v>225</v>
      </c>
      <c r="AB39" s="123">
        <v>1346</v>
      </c>
      <c r="AC39" s="123">
        <v>120</v>
      </c>
      <c r="AD39" s="123">
        <v>274</v>
      </c>
      <c r="AE39" s="123"/>
      <c r="AF39" s="123"/>
      <c r="AG39" s="123"/>
      <c r="AH39" s="123"/>
      <c r="AI39" s="123"/>
      <c r="AJ39" s="123"/>
      <c r="AK39" s="123"/>
      <c r="AL39" s="123"/>
      <c r="AM39" s="123"/>
      <c r="AN39" s="123"/>
    </row>
    <row r="40" spans="2:40" ht="15.9" customHeight="1" x14ac:dyDescent="0.25">
      <c r="B40" s="537"/>
      <c r="C40" s="122" t="s">
        <v>112</v>
      </c>
      <c r="D40" s="124">
        <v>830</v>
      </c>
      <c r="E40" s="124">
        <v>1200</v>
      </c>
      <c r="F40" s="124">
        <v>155</v>
      </c>
      <c r="G40" s="124">
        <v>202</v>
      </c>
      <c r="H40" s="124">
        <v>149</v>
      </c>
      <c r="I40" s="124">
        <v>425</v>
      </c>
      <c r="J40" s="124">
        <v>270</v>
      </c>
      <c r="K40" s="124">
        <v>142</v>
      </c>
      <c r="L40" s="124">
        <v>230</v>
      </c>
      <c r="M40" s="124">
        <v>243</v>
      </c>
      <c r="N40" s="124">
        <v>216</v>
      </c>
      <c r="O40" s="124">
        <v>268</v>
      </c>
      <c r="P40" s="124">
        <v>179</v>
      </c>
      <c r="Q40" s="124">
        <v>111</v>
      </c>
      <c r="R40" s="124">
        <v>558</v>
      </c>
      <c r="S40" s="124">
        <v>172</v>
      </c>
      <c r="T40" s="124">
        <v>126</v>
      </c>
      <c r="U40" s="124">
        <v>254</v>
      </c>
      <c r="V40" s="124">
        <v>180</v>
      </c>
      <c r="W40" s="124">
        <v>389</v>
      </c>
      <c r="X40" s="124">
        <v>54</v>
      </c>
      <c r="Y40" s="124">
        <v>438</v>
      </c>
      <c r="Z40" s="124">
        <v>32</v>
      </c>
      <c r="AA40" s="124">
        <v>150</v>
      </c>
      <c r="AB40" s="124">
        <v>1203</v>
      </c>
      <c r="AC40" s="124">
        <v>85</v>
      </c>
      <c r="AD40" s="124">
        <v>195</v>
      </c>
      <c r="AE40" s="124"/>
      <c r="AF40" s="124"/>
      <c r="AG40" s="124"/>
      <c r="AH40" s="124"/>
      <c r="AI40" s="124"/>
      <c r="AJ40" s="124"/>
      <c r="AK40" s="124"/>
      <c r="AL40" s="124"/>
      <c r="AM40" s="124"/>
      <c r="AN40" s="124"/>
    </row>
    <row r="41" spans="2:40" ht="15.9" customHeight="1" x14ac:dyDescent="0.25">
      <c r="B41" s="535" t="s">
        <v>919</v>
      </c>
      <c r="C41" s="120" t="s">
        <v>25</v>
      </c>
      <c r="D41" s="47">
        <v>961</v>
      </c>
      <c r="E41" s="47">
        <v>1633</v>
      </c>
      <c r="F41" s="48">
        <v>170</v>
      </c>
      <c r="G41" s="48">
        <v>242</v>
      </c>
      <c r="H41" s="48">
        <v>177</v>
      </c>
      <c r="I41" s="47">
        <v>618</v>
      </c>
      <c r="J41" s="48">
        <v>335</v>
      </c>
      <c r="K41" s="48">
        <v>160</v>
      </c>
      <c r="L41" s="48">
        <v>266</v>
      </c>
      <c r="M41" s="48">
        <v>270</v>
      </c>
      <c r="N41" s="47">
        <v>244</v>
      </c>
      <c r="O41" s="47">
        <v>295</v>
      </c>
      <c r="P41" s="47">
        <v>186</v>
      </c>
      <c r="Q41" s="47">
        <v>112</v>
      </c>
      <c r="R41" s="47">
        <v>748</v>
      </c>
      <c r="S41" s="47">
        <v>190</v>
      </c>
      <c r="T41" s="47">
        <v>120</v>
      </c>
      <c r="U41" s="47">
        <v>272</v>
      </c>
      <c r="V41" s="47">
        <v>156</v>
      </c>
      <c r="W41" s="47">
        <v>377</v>
      </c>
      <c r="X41" s="47">
        <v>35</v>
      </c>
      <c r="Y41" s="47">
        <v>392</v>
      </c>
      <c r="Z41" s="47">
        <v>40</v>
      </c>
      <c r="AA41" s="47">
        <v>174</v>
      </c>
      <c r="AB41" s="47">
        <v>861</v>
      </c>
      <c r="AC41" s="47">
        <v>58</v>
      </c>
      <c r="AD41" s="47">
        <v>117</v>
      </c>
      <c r="AE41" s="47">
        <v>925</v>
      </c>
      <c r="AF41" s="47">
        <v>132</v>
      </c>
      <c r="AG41" s="47"/>
      <c r="AH41" s="47"/>
      <c r="AI41" s="47"/>
      <c r="AJ41" s="47"/>
      <c r="AK41" s="47"/>
      <c r="AL41" s="47"/>
      <c r="AM41" s="47"/>
      <c r="AN41" s="47"/>
    </row>
    <row r="42" spans="2:40" ht="15.9" customHeight="1" x14ac:dyDescent="0.25">
      <c r="B42" s="538"/>
      <c r="C42" s="122" t="s">
        <v>112</v>
      </c>
      <c r="D42" s="165">
        <v>757</v>
      </c>
      <c r="E42" s="165">
        <v>1105</v>
      </c>
      <c r="F42" s="165">
        <v>135</v>
      </c>
      <c r="G42" s="165">
        <v>187</v>
      </c>
      <c r="H42" s="165">
        <v>141</v>
      </c>
      <c r="I42" s="165">
        <v>384</v>
      </c>
      <c r="J42" s="165">
        <v>249</v>
      </c>
      <c r="K42" s="165">
        <v>124</v>
      </c>
      <c r="L42" s="165">
        <v>201</v>
      </c>
      <c r="M42" s="165">
        <v>207</v>
      </c>
      <c r="N42" s="165">
        <v>192</v>
      </c>
      <c r="O42" s="165">
        <v>236</v>
      </c>
      <c r="P42" s="165">
        <v>152</v>
      </c>
      <c r="Q42" s="165">
        <v>74</v>
      </c>
      <c r="R42" s="165">
        <v>513</v>
      </c>
      <c r="S42" s="165">
        <v>151</v>
      </c>
      <c r="T42" s="165">
        <v>84</v>
      </c>
      <c r="U42" s="165">
        <v>230</v>
      </c>
      <c r="V42" s="165">
        <v>117</v>
      </c>
      <c r="W42" s="165">
        <v>324</v>
      </c>
      <c r="X42" s="165">
        <v>27</v>
      </c>
      <c r="Y42" s="165">
        <v>367</v>
      </c>
      <c r="Z42" s="165">
        <v>27</v>
      </c>
      <c r="AA42" s="165">
        <v>116</v>
      </c>
      <c r="AB42" s="165">
        <v>767</v>
      </c>
      <c r="AC42" s="165">
        <v>46</v>
      </c>
      <c r="AD42" s="165">
        <v>96</v>
      </c>
      <c r="AE42" s="165">
        <v>811</v>
      </c>
      <c r="AF42" s="165">
        <v>108</v>
      </c>
      <c r="AG42" s="124"/>
      <c r="AH42" s="124"/>
      <c r="AI42" s="124"/>
      <c r="AJ42" s="124"/>
      <c r="AK42" s="124"/>
      <c r="AL42" s="124"/>
      <c r="AM42" s="124"/>
      <c r="AN42" s="124"/>
    </row>
    <row r="43" spans="2:40" ht="15.9" customHeight="1" x14ac:dyDescent="0.25">
      <c r="B43" s="535" t="s">
        <v>939</v>
      </c>
      <c r="C43" s="120" t="s">
        <v>25</v>
      </c>
      <c r="D43" s="343">
        <v>859</v>
      </c>
      <c r="E43" s="343">
        <v>1477</v>
      </c>
      <c r="F43" s="343">
        <v>141</v>
      </c>
      <c r="G43" s="343">
        <v>215</v>
      </c>
      <c r="H43" s="343">
        <v>142</v>
      </c>
      <c r="I43" s="343">
        <v>543</v>
      </c>
      <c r="J43" s="343">
        <v>265</v>
      </c>
      <c r="K43" s="343">
        <v>140</v>
      </c>
      <c r="L43" s="343">
        <v>223</v>
      </c>
      <c r="M43" s="343">
        <v>214</v>
      </c>
      <c r="N43" s="343">
        <v>218</v>
      </c>
      <c r="O43" s="343">
        <v>237</v>
      </c>
      <c r="P43" s="343">
        <v>159</v>
      </c>
      <c r="Q43" s="343">
        <v>92</v>
      </c>
      <c r="R43" s="343">
        <v>639</v>
      </c>
      <c r="S43" s="343">
        <v>151</v>
      </c>
      <c r="T43" s="343">
        <v>106</v>
      </c>
      <c r="U43" s="343">
        <v>192</v>
      </c>
      <c r="V43" s="343">
        <v>158</v>
      </c>
      <c r="W43" s="343">
        <v>283</v>
      </c>
      <c r="X43" s="343">
        <v>46</v>
      </c>
      <c r="Y43" s="343">
        <v>311</v>
      </c>
      <c r="Z43" s="343">
        <v>30</v>
      </c>
      <c r="AA43" s="343">
        <v>142</v>
      </c>
      <c r="AB43" s="343">
        <v>665</v>
      </c>
      <c r="AC43" s="343">
        <v>44</v>
      </c>
      <c r="AD43" s="343">
        <v>113</v>
      </c>
      <c r="AE43" s="343">
        <v>561</v>
      </c>
      <c r="AF43" s="343">
        <v>81</v>
      </c>
      <c r="AG43" s="343">
        <v>1929</v>
      </c>
      <c r="AH43" s="343">
        <v>420</v>
      </c>
      <c r="AI43" s="343">
        <v>88</v>
      </c>
      <c r="AJ43" s="343">
        <v>859</v>
      </c>
      <c r="AK43" s="343"/>
      <c r="AL43" s="343"/>
      <c r="AM43" s="343"/>
      <c r="AN43" s="343"/>
    </row>
    <row r="44" spans="2:40" ht="15.9" customHeight="1" x14ac:dyDescent="0.25">
      <c r="B44" s="537"/>
      <c r="C44" s="122" t="s">
        <v>112</v>
      </c>
      <c r="D44" s="165">
        <v>685</v>
      </c>
      <c r="E44" s="165">
        <v>1010</v>
      </c>
      <c r="F44" s="165">
        <v>122</v>
      </c>
      <c r="G44" s="165">
        <v>163</v>
      </c>
      <c r="H44" s="165">
        <v>114</v>
      </c>
      <c r="I44" s="165">
        <v>353</v>
      </c>
      <c r="J44" s="165">
        <v>197</v>
      </c>
      <c r="K44" s="165">
        <v>108</v>
      </c>
      <c r="L44" s="165">
        <v>174</v>
      </c>
      <c r="M44" s="165">
        <v>167</v>
      </c>
      <c r="N44" s="165">
        <v>178</v>
      </c>
      <c r="O44" s="165">
        <v>195</v>
      </c>
      <c r="P44" s="165">
        <v>130</v>
      </c>
      <c r="Q44" s="165">
        <v>65</v>
      </c>
      <c r="R44" s="165">
        <v>438</v>
      </c>
      <c r="S44" s="165">
        <v>120</v>
      </c>
      <c r="T44" s="165">
        <v>68</v>
      </c>
      <c r="U44" s="165">
        <v>168</v>
      </c>
      <c r="V44" s="165">
        <v>106</v>
      </c>
      <c r="W44" s="165">
        <v>250</v>
      </c>
      <c r="X44" s="165">
        <v>31</v>
      </c>
      <c r="Y44" s="165">
        <v>286</v>
      </c>
      <c r="Z44" s="165">
        <v>23</v>
      </c>
      <c r="AA44" s="165">
        <v>103</v>
      </c>
      <c r="AB44" s="165">
        <v>593</v>
      </c>
      <c r="AC44" s="165">
        <v>33</v>
      </c>
      <c r="AD44" s="165">
        <v>76</v>
      </c>
      <c r="AE44" s="165">
        <v>491</v>
      </c>
      <c r="AF44" s="165">
        <v>60</v>
      </c>
      <c r="AG44" s="165">
        <v>1311</v>
      </c>
      <c r="AH44" s="165">
        <v>349</v>
      </c>
      <c r="AI44" s="165">
        <v>62</v>
      </c>
      <c r="AJ44" s="165">
        <v>633</v>
      </c>
      <c r="AK44" s="165"/>
      <c r="AL44" s="165"/>
      <c r="AM44" s="165"/>
      <c r="AN44" s="165"/>
    </row>
    <row r="45" spans="2:40" ht="15.9" customHeight="1" x14ac:dyDescent="0.25">
      <c r="B45" s="535" t="s">
        <v>1006</v>
      </c>
      <c r="C45" s="120" t="s">
        <v>25</v>
      </c>
      <c r="D45" s="343">
        <v>745</v>
      </c>
      <c r="E45" s="343">
        <v>1341</v>
      </c>
      <c r="F45" s="343">
        <v>120</v>
      </c>
      <c r="G45" s="343">
        <v>182</v>
      </c>
      <c r="H45" s="343">
        <v>122</v>
      </c>
      <c r="I45" s="343">
        <v>481</v>
      </c>
      <c r="J45" s="343">
        <v>241</v>
      </c>
      <c r="K45" s="343">
        <v>128</v>
      </c>
      <c r="L45" s="343">
        <v>196</v>
      </c>
      <c r="M45" s="343">
        <v>191</v>
      </c>
      <c r="N45" s="343">
        <v>194</v>
      </c>
      <c r="O45" s="343">
        <v>212</v>
      </c>
      <c r="P45" s="343">
        <v>138</v>
      </c>
      <c r="Q45" s="343">
        <v>83</v>
      </c>
      <c r="R45" s="343">
        <v>556</v>
      </c>
      <c r="S45" s="343">
        <v>131</v>
      </c>
      <c r="T45" s="343">
        <v>85</v>
      </c>
      <c r="U45" s="343">
        <v>173</v>
      </c>
      <c r="V45" s="343">
        <v>111</v>
      </c>
      <c r="W45" s="343">
        <v>245</v>
      </c>
      <c r="X45" s="343">
        <v>36</v>
      </c>
      <c r="Y45" s="343">
        <v>273</v>
      </c>
      <c r="Z45" s="343">
        <v>23</v>
      </c>
      <c r="AA45" s="343">
        <v>86</v>
      </c>
      <c r="AB45" s="343">
        <v>580</v>
      </c>
      <c r="AC45" s="343">
        <v>34</v>
      </c>
      <c r="AD45" s="343">
        <v>88</v>
      </c>
      <c r="AE45" s="343">
        <v>454</v>
      </c>
      <c r="AF45" s="343">
        <v>76</v>
      </c>
      <c r="AG45" s="343">
        <v>1291</v>
      </c>
      <c r="AH45" s="343">
        <v>265</v>
      </c>
      <c r="AI45" s="343">
        <v>43</v>
      </c>
      <c r="AJ45" s="343">
        <v>593</v>
      </c>
      <c r="AK45" s="343">
        <v>441</v>
      </c>
      <c r="AL45" s="343">
        <v>125</v>
      </c>
      <c r="AM45" s="343">
        <v>606</v>
      </c>
      <c r="AN45" s="343">
        <v>576</v>
      </c>
    </row>
    <row r="46" spans="2:40" ht="15.9" customHeight="1" thickBot="1" x14ac:dyDescent="0.3">
      <c r="B46" s="536"/>
      <c r="C46" s="113" t="s">
        <v>112</v>
      </c>
      <c r="D46" s="382">
        <v>599</v>
      </c>
      <c r="E46" s="382">
        <v>930</v>
      </c>
      <c r="F46" s="382">
        <v>102</v>
      </c>
      <c r="G46" s="382">
        <v>142</v>
      </c>
      <c r="H46" s="382">
        <v>95</v>
      </c>
      <c r="I46" s="382">
        <v>316</v>
      </c>
      <c r="J46" s="382">
        <v>182</v>
      </c>
      <c r="K46" s="382">
        <v>98</v>
      </c>
      <c r="L46" s="382">
        <v>153</v>
      </c>
      <c r="M46" s="382">
        <v>155</v>
      </c>
      <c r="N46" s="382">
        <v>157</v>
      </c>
      <c r="O46" s="382">
        <v>167</v>
      </c>
      <c r="P46" s="382">
        <v>116</v>
      </c>
      <c r="Q46" s="382">
        <v>53</v>
      </c>
      <c r="R46" s="382">
        <v>383</v>
      </c>
      <c r="S46" s="382">
        <v>103</v>
      </c>
      <c r="T46" s="382">
        <v>54</v>
      </c>
      <c r="U46" s="382">
        <v>146</v>
      </c>
      <c r="V46" s="382">
        <v>75</v>
      </c>
      <c r="W46" s="382">
        <v>205</v>
      </c>
      <c r="X46" s="382">
        <v>25</v>
      </c>
      <c r="Y46" s="382">
        <v>245</v>
      </c>
      <c r="Z46" s="382">
        <v>15</v>
      </c>
      <c r="AA46" s="382">
        <v>68</v>
      </c>
      <c r="AB46" s="382">
        <v>518</v>
      </c>
      <c r="AC46" s="382">
        <v>29</v>
      </c>
      <c r="AD46" s="382">
        <v>58</v>
      </c>
      <c r="AE46" s="382">
        <v>395</v>
      </c>
      <c r="AF46" s="382">
        <v>53</v>
      </c>
      <c r="AG46" s="382">
        <v>851</v>
      </c>
      <c r="AH46" s="382">
        <v>217</v>
      </c>
      <c r="AI46" s="382">
        <v>28</v>
      </c>
      <c r="AJ46" s="382">
        <v>405</v>
      </c>
      <c r="AK46" s="382">
        <v>371</v>
      </c>
      <c r="AL46" s="382">
        <v>99</v>
      </c>
      <c r="AM46" s="382">
        <v>442</v>
      </c>
      <c r="AN46" s="382">
        <v>402</v>
      </c>
    </row>
    <row r="47" spans="2:40" ht="13.8" thickTop="1" x14ac:dyDescent="0.25"/>
  </sheetData>
  <mergeCells count="18">
    <mergeCell ref="B35:B36"/>
    <mergeCell ref="B33:B34"/>
    <mergeCell ref="B31:B32"/>
    <mergeCell ref="B11:B12"/>
    <mergeCell ref="B13:B14"/>
    <mergeCell ref="B15:B16"/>
    <mergeCell ref="B17:B18"/>
    <mergeCell ref="B19:B20"/>
    <mergeCell ref="B21:B22"/>
    <mergeCell ref="B23:B24"/>
    <mergeCell ref="B25:B26"/>
    <mergeCell ref="B27:B28"/>
    <mergeCell ref="B29:B30"/>
    <mergeCell ref="B45:B46"/>
    <mergeCell ref="B43:B44"/>
    <mergeCell ref="B41:B42"/>
    <mergeCell ref="B39:B40"/>
    <mergeCell ref="B37:B38"/>
  </mergeCells>
  <hyperlinks>
    <hyperlink ref="B2" location="Inhalt!A1" display="zurück zum Inhalt " xr:uid="{00000000-0004-0000-2400-000000000000}"/>
  </hyperlinks>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2:AO65"/>
  <sheetViews>
    <sheetView showGridLines="0" zoomScaleNormal="100" workbookViewId="0">
      <pane xSplit="3" ySplit="10" topLeftCell="AG11" activePane="bottomRight" state="frozen"/>
      <selection activeCell="A10" sqref="A10"/>
      <selection pane="topRight" activeCell="D10" sqref="D10"/>
      <selection pane="bottomLeft" activeCell="A11" sqref="A11"/>
      <selection pane="bottomRight" activeCell="B2" sqref="B2"/>
    </sheetView>
  </sheetViews>
  <sheetFormatPr baseColWidth="10" defaultRowHeight="13.2" x14ac:dyDescent="0.25"/>
  <cols>
    <col min="2" max="2" width="9.44140625" customWidth="1"/>
    <col min="3" max="3" width="20.44140625" bestFit="1" customWidth="1"/>
    <col min="4" max="4" width="6.5546875" style="15" customWidth="1"/>
    <col min="5" max="5" width="8.88671875" style="15" customWidth="1"/>
    <col min="6" max="6" width="12" style="15" bestFit="1" customWidth="1"/>
    <col min="7" max="7" width="12.5546875" style="15" customWidth="1"/>
    <col min="8" max="8" width="12.6640625" style="15" customWidth="1"/>
    <col min="9" max="9" width="13.33203125" style="15" bestFit="1" customWidth="1"/>
    <col min="10" max="10" width="13.44140625" style="15" customWidth="1"/>
    <col min="11" max="11" width="13" style="15" customWidth="1"/>
    <col min="12" max="13" width="11.6640625" style="15" customWidth="1"/>
    <col min="14" max="14" width="12.109375" style="15" customWidth="1"/>
    <col min="15" max="15" width="12" style="15" bestFit="1" customWidth="1"/>
    <col min="16" max="16" width="12.109375" style="15" customWidth="1"/>
    <col min="17" max="17" width="13.88671875" style="15" customWidth="1"/>
    <col min="18" max="18" width="13.33203125" style="15" bestFit="1" customWidth="1"/>
    <col min="19" max="19" width="13.109375" style="15" customWidth="1"/>
    <col min="20" max="20" width="13.33203125" style="15" customWidth="1"/>
    <col min="21" max="21" width="13.109375" style="15" customWidth="1"/>
    <col min="22" max="22" width="13.33203125" style="15" customWidth="1"/>
    <col min="23" max="23" width="13.109375" style="15" customWidth="1"/>
    <col min="24" max="24" width="13.33203125" style="15" customWidth="1"/>
    <col min="25" max="25" width="13.109375" style="15" customWidth="1"/>
    <col min="26" max="27" width="13.33203125" style="15" customWidth="1"/>
    <col min="28" max="28" width="13.109375" style="15" customWidth="1"/>
    <col min="29" max="30" width="13.33203125" style="15" customWidth="1"/>
    <col min="31" max="31" width="13.109375" style="15" customWidth="1"/>
    <col min="32" max="32" width="13.33203125" style="15" customWidth="1"/>
    <col min="33" max="33" width="13.109375" style="15" customWidth="1"/>
    <col min="34" max="34" width="13.33203125" style="15" customWidth="1"/>
    <col min="35" max="35" width="13.109375" style="15" customWidth="1"/>
    <col min="36" max="36" width="13.33203125" style="15" customWidth="1"/>
    <col min="37" max="37" width="13.109375" style="15" customWidth="1"/>
    <col min="38" max="38" width="13.33203125" style="15" customWidth="1"/>
    <col min="39" max="39" width="13.109375" style="15" customWidth="1"/>
    <col min="40" max="40" width="13.33203125" style="15" customWidth="1"/>
    <col min="41" max="41" width="11.44140625" style="15"/>
  </cols>
  <sheetData>
    <row r="2" spans="1:41" x14ac:dyDescent="0.25">
      <c r="B2" s="24" t="s">
        <v>122</v>
      </c>
    </row>
    <row r="3" spans="1:41" x14ac:dyDescent="0.25">
      <c r="B3" s="24"/>
    </row>
    <row r="4" spans="1:41" x14ac:dyDescent="0.25">
      <c r="B4" s="24"/>
    </row>
    <row r="5" spans="1:41" ht="12.9" customHeight="1" x14ac:dyDescent="0.25">
      <c r="B5" s="24"/>
    </row>
    <row r="6" spans="1:41" x14ac:dyDescent="0.25">
      <c r="B6" s="24"/>
    </row>
    <row r="7" spans="1:41" ht="19.2" x14ac:dyDescent="0.3">
      <c r="B7" s="32" t="s">
        <v>768</v>
      </c>
      <c r="C7" s="45"/>
      <c r="D7" s="168"/>
      <c r="E7" s="168"/>
      <c r="F7" s="168"/>
      <c r="G7" s="168"/>
      <c r="H7" s="168"/>
      <c r="I7" s="169"/>
      <c r="J7" s="168"/>
      <c r="K7" s="168"/>
    </row>
    <row r="8" spans="1:41" ht="18" thickBot="1" x14ac:dyDescent="0.35">
      <c r="A8" s="32"/>
      <c r="C8" s="15"/>
      <c r="H8" s="170"/>
      <c r="AO8"/>
    </row>
    <row r="9" spans="1:41" s="36" customFormat="1" ht="21" customHeight="1" thickTop="1" x14ac:dyDescent="0.25">
      <c r="B9" s="37"/>
      <c r="C9" s="38" t="s">
        <v>66</v>
      </c>
      <c r="D9" s="38" t="s">
        <v>67</v>
      </c>
      <c r="E9" s="38" t="s">
        <v>68</v>
      </c>
      <c r="F9" s="39" t="s">
        <v>69</v>
      </c>
      <c r="G9" s="38" t="s">
        <v>70</v>
      </c>
      <c r="H9" s="39" t="s">
        <v>71</v>
      </c>
      <c r="I9" s="39" t="s">
        <v>72</v>
      </c>
      <c r="J9" s="39" t="s">
        <v>73</v>
      </c>
      <c r="K9" s="39" t="s">
        <v>74</v>
      </c>
      <c r="L9" s="39" t="s">
        <v>75</v>
      </c>
      <c r="M9" s="39" t="s">
        <v>76</v>
      </c>
      <c r="N9" s="38" t="s">
        <v>77</v>
      </c>
      <c r="O9" s="38" t="s">
        <v>80</v>
      </c>
      <c r="P9" s="38" t="s">
        <v>89</v>
      </c>
      <c r="Q9" s="38" t="s">
        <v>93</v>
      </c>
      <c r="R9" s="38" t="s">
        <v>101</v>
      </c>
      <c r="S9" s="38" t="s">
        <v>103</v>
      </c>
      <c r="T9" s="38" t="s">
        <v>104</v>
      </c>
      <c r="U9" s="38" t="s">
        <v>782</v>
      </c>
      <c r="V9" s="38" t="s">
        <v>783</v>
      </c>
      <c r="W9" s="38" t="s">
        <v>807</v>
      </c>
      <c r="X9" s="38" t="s">
        <v>808</v>
      </c>
      <c r="Y9" s="38" t="s">
        <v>848</v>
      </c>
      <c r="Z9" s="38" t="s">
        <v>849</v>
      </c>
      <c r="AA9" s="38" t="s">
        <v>850</v>
      </c>
      <c r="AB9" s="38" t="s">
        <v>892</v>
      </c>
      <c r="AC9" s="38" t="s">
        <v>893</v>
      </c>
      <c r="AD9" s="38" t="s">
        <v>894</v>
      </c>
      <c r="AE9" s="38" t="s">
        <v>920</v>
      </c>
      <c r="AF9" s="38" t="s">
        <v>921</v>
      </c>
      <c r="AG9" s="38" t="s">
        <v>940</v>
      </c>
      <c r="AH9" s="38" t="s">
        <v>941</v>
      </c>
      <c r="AI9" s="38" t="s">
        <v>942</v>
      </c>
      <c r="AJ9" s="38" t="s">
        <v>943</v>
      </c>
      <c r="AK9" s="38" t="s">
        <v>1007</v>
      </c>
      <c r="AL9" s="38" t="s">
        <v>1008</v>
      </c>
      <c r="AM9" s="38" t="s">
        <v>1009</v>
      </c>
      <c r="AN9" s="38" t="s">
        <v>1010</v>
      </c>
      <c r="AO9" s="38" t="s">
        <v>10</v>
      </c>
    </row>
    <row r="10" spans="1:41" s="31" customFormat="1" ht="87.9" customHeight="1" thickBot="1" x14ac:dyDescent="0.3">
      <c r="B10" s="33"/>
      <c r="C10" s="34" t="s">
        <v>0</v>
      </c>
      <c r="D10" s="34" t="s">
        <v>1</v>
      </c>
      <c r="E10" s="34" t="s">
        <v>2</v>
      </c>
      <c r="F10" s="35" t="s">
        <v>56</v>
      </c>
      <c r="G10" s="35" t="s">
        <v>57</v>
      </c>
      <c r="H10" s="35" t="s">
        <v>58</v>
      </c>
      <c r="I10" s="35" t="s">
        <v>54</v>
      </c>
      <c r="J10" s="35" t="s">
        <v>55</v>
      </c>
      <c r="K10" s="35" t="s">
        <v>59</v>
      </c>
      <c r="L10" s="35" t="s">
        <v>60</v>
      </c>
      <c r="M10" s="35" t="s">
        <v>62</v>
      </c>
      <c r="N10" s="35" t="s">
        <v>82</v>
      </c>
      <c r="O10" s="35" t="s">
        <v>83</v>
      </c>
      <c r="P10" s="35" t="s">
        <v>91</v>
      </c>
      <c r="Q10" s="35" t="s">
        <v>94</v>
      </c>
      <c r="R10" s="35" t="s">
        <v>105</v>
      </c>
      <c r="S10" s="35" t="s">
        <v>102</v>
      </c>
      <c r="T10" s="35" t="s">
        <v>107</v>
      </c>
      <c r="U10" s="35" t="s">
        <v>785</v>
      </c>
      <c r="V10" s="35" t="s">
        <v>784</v>
      </c>
      <c r="W10" s="35" t="s">
        <v>809</v>
      </c>
      <c r="X10" s="35" t="s">
        <v>810</v>
      </c>
      <c r="Y10" s="35" t="s">
        <v>851</v>
      </c>
      <c r="Z10" s="35" t="s">
        <v>852</v>
      </c>
      <c r="AA10" s="35" t="s">
        <v>858</v>
      </c>
      <c r="AB10" s="35" t="s">
        <v>888</v>
      </c>
      <c r="AC10" s="35" t="s">
        <v>889</v>
      </c>
      <c r="AD10" s="35" t="s">
        <v>858</v>
      </c>
      <c r="AE10" s="35" t="s">
        <v>922</v>
      </c>
      <c r="AF10" s="35" t="s">
        <v>923</v>
      </c>
      <c r="AG10" s="35" t="s">
        <v>944</v>
      </c>
      <c r="AH10" s="35" t="s">
        <v>945</v>
      </c>
      <c r="AI10" s="35" t="s">
        <v>946</v>
      </c>
      <c r="AJ10" s="35" t="s">
        <v>949</v>
      </c>
      <c r="AK10" s="35" t="s">
        <v>1011</v>
      </c>
      <c r="AL10" s="35" t="s">
        <v>1012</v>
      </c>
      <c r="AM10" s="35" t="s">
        <v>1013</v>
      </c>
      <c r="AN10" s="35" t="s">
        <v>1028</v>
      </c>
      <c r="AO10" s="34" t="s">
        <v>10</v>
      </c>
    </row>
    <row r="11" spans="1:41" s="160" customFormat="1" ht="15.9" customHeight="1" x14ac:dyDescent="0.25">
      <c r="B11" s="438" t="s">
        <v>11</v>
      </c>
      <c r="C11" s="160" t="s">
        <v>12</v>
      </c>
      <c r="D11" s="163">
        <v>6804</v>
      </c>
      <c r="E11" s="163">
        <v>5990</v>
      </c>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71">
        <f>SUM(D11:AA11)</f>
        <v>12794</v>
      </c>
    </row>
    <row r="12" spans="1:41" s="160" customFormat="1" ht="15.9" customHeight="1" x14ac:dyDescent="0.25">
      <c r="B12" s="439"/>
      <c r="C12" s="161" t="s">
        <v>123</v>
      </c>
      <c r="D12" s="164">
        <v>6452</v>
      </c>
      <c r="E12" s="164">
        <v>5548</v>
      </c>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71">
        <f t="shared" ref="AO12:AO51" si="0">SUM(D12:AA12)</f>
        <v>12000</v>
      </c>
    </row>
    <row r="13" spans="1:41" s="160" customFormat="1" ht="15.9" customHeight="1" x14ac:dyDescent="0.25">
      <c r="B13" s="440" t="s">
        <v>13</v>
      </c>
      <c r="C13" s="160" t="s">
        <v>14</v>
      </c>
      <c r="D13" s="163">
        <v>6520</v>
      </c>
      <c r="E13" s="163">
        <v>5611</v>
      </c>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71">
        <f t="shared" si="0"/>
        <v>12131</v>
      </c>
    </row>
    <row r="14" spans="1:41" s="160" customFormat="1" ht="15.9" customHeight="1" x14ac:dyDescent="0.25">
      <c r="B14" s="441"/>
      <c r="C14" s="160" t="s">
        <v>12</v>
      </c>
      <c r="D14" s="163">
        <v>3491</v>
      </c>
      <c r="E14" s="163">
        <v>3897</v>
      </c>
      <c r="F14" s="163">
        <v>1041</v>
      </c>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71">
        <f t="shared" si="0"/>
        <v>8429</v>
      </c>
    </row>
    <row r="15" spans="1:41" s="160" customFormat="1" ht="15.9" customHeight="1" x14ac:dyDescent="0.25">
      <c r="B15" s="439"/>
      <c r="C15" s="161" t="s">
        <v>123</v>
      </c>
      <c r="D15" s="164">
        <v>3360</v>
      </c>
      <c r="E15" s="164">
        <v>3766</v>
      </c>
      <c r="F15" s="164">
        <v>1003</v>
      </c>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71">
        <f t="shared" si="0"/>
        <v>8129</v>
      </c>
    </row>
    <row r="16" spans="1:41" s="160" customFormat="1" ht="15.9" customHeight="1" x14ac:dyDescent="0.25">
      <c r="B16" s="440" t="s">
        <v>15</v>
      </c>
      <c r="C16" s="160" t="s">
        <v>14</v>
      </c>
      <c r="D16" s="163">
        <v>5851</v>
      </c>
      <c r="E16" s="163">
        <v>5150</v>
      </c>
      <c r="F16" s="163">
        <v>1010</v>
      </c>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71">
        <f t="shared" si="0"/>
        <v>12011</v>
      </c>
    </row>
    <row r="17" spans="2:41" s="160" customFormat="1" ht="15.9" customHeight="1" x14ac:dyDescent="0.25">
      <c r="B17" s="441"/>
      <c r="C17" s="160" t="s">
        <v>12</v>
      </c>
      <c r="D17" s="163">
        <v>3754</v>
      </c>
      <c r="E17" s="163">
        <v>3901</v>
      </c>
      <c r="F17" s="163">
        <v>694</v>
      </c>
      <c r="G17" s="163">
        <v>1186</v>
      </c>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71">
        <f t="shared" si="0"/>
        <v>9535</v>
      </c>
    </row>
    <row r="18" spans="2:41" s="160" customFormat="1" ht="15.9" customHeight="1" x14ac:dyDescent="0.25">
      <c r="B18" s="439"/>
      <c r="C18" s="161" t="s">
        <v>123</v>
      </c>
      <c r="D18" s="164">
        <v>3576</v>
      </c>
      <c r="E18" s="164">
        <v>3777</v>
      </c>
      <c r="F18" s="164">
        <v>669</v>
      </c>
      <c r="G18" s="164">
        <v>1145</v>
      </c>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71">
        <f t="shared" si="0"/>
        <v>9167</v>
      </c>
    </row>
    <row r="19" spans="2:41" s="160" customFormat="1" ht="15.9" customHeight="1" x14ac:dyDescent="0.25">
      <c r="B19" s="440" t="s">
        <v>16</v>
      </c>
      <c r="C19" s="160" t="s">
        <v>14</v>
      </c>
      <c r="D19" s="163">
        <v>3926</v>
      </c>
      <c r="E19" s="163">
        <v>3628</v>
      </c>
      <c r="F19" s="163">
        <v>863</v>
      </c>
      <c r="G19" s="163">
        <v>1069</v>
      </c>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71">
        <f t="shared" si="0"/>
        <v>9486</v>
      </c>
    </row>
    <row r="20" spans="2:41" s="160" customFormat="1" ht="15.9" customHeight="1" x14ac:dyDescent="0.25">
      <c r="B20" s="441"/>
      <c r="C20" s="160" t="s">
        <v>12</v>
      </c>
      <c r="D20" s="163">
        <v>2815</v>
      </c>
      <c r="E20" s="163">
        <v>2977</v>
      </c>
      <c r="F20" s="163">
        <v>563</v>
      </c>
      <c r="G20" s="163">
        <v>745</v>
      </c>
      <c r="H20" s="163">
        <v>748</v>
      </c>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71">
        <f t="shared" si="0"/>
        <v>7848</v>
      </c>
    </row>
    <row r="21" spans="2:41" s="160" customFormat="1" ht="15.9" customHeight="1" x14ac:dyDescent="0.25">
      <c r="B21" s="439"/>
      <c r="C21" s="161" t="s">
        <v>123</v>
      </c>
      <c r="D21" s="164">
        <v>2754</v>
      </c>
      <c r="E21" s="164">
        <v>2933</v>
      </c>
      <c r="F21" s="164">
        <v>554</v>
      </c>
      <c r="G21" s="164">
        <v>727</v>
      </c>
      <c r="H21" s="164">
        <v>723</v>
      </c>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71">
        <f t="shared" si="0"/>
        <v>7691</v>
      </c>
    </row>
    <row r="22" spans="2:41" s="160" customFormat="1" ht="15.9" customHeight="1" x14ac:dyDescent="0.25">
      <c r="B22" s="440" t="s">
        <v>17</v>
      </c>
      <c r="C22" s="160" t="s">
        <v>14</v>
      </c>
      <c r="D22" s="163">
        <v>3392</v>
      </c>
      <c r="E22" s="163">
        <v>3334</v>
      </c>
      <c r="F22" s="163">
        <v>676</v>
      </c>
      <c r="G22" s="163">
        <v>960</v>
      </c>
      <c r="H22" s="163">
        <v>727</v>
      </c>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71">
        <f t="shared" si="0"/>
        <v>9089</v>
      </c>
    </row>
    <row r="23" spans="2:41" s="160" customFormat="1" ht="15.9" customHeight="1" x14ac:dyDescent="0.25">
      <c r="B23" s="441"/>
      <c r="C23" s="160" t="s">
        <v>12</v>
      </c>
      <c r="D23" s="163">
        <v>2382</v>
      </c>
      <c r="E23" s="163">
        <v>2680</v>
      </c>
      <c r="F23" s="163">
        <v>464</v>
      </c>
      <c r="G23" s="163">
        <v>608</v>
      </c>
      <c r="H23" s="163">
        <v>517</v>
      </c>
      <c r="I23" s="163">
        <v>1510</v>
      </c>
      <c r="J23" s="163">
        <v>1321</v>
      </c>
      <c r="K23" s="163">
        <v>753</v>
      </c>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71">
        <f t="shared" si="0"/>
        <v>10235</v>
      </c>
    </row>
    <row r="24" spans="2:41" s="160" customFormat="1" ht="15.9" customHeight="1" x14ac:dyDescent="0.25">
      <c r="B24" s="439"/>
      <c r="C24" s="161" t="s">
        <v>123</v>
      </c>
      <c r="D24" s="164">
        <v>2347</v>
      </c>
      <c r="E24" s="164">
        <v>2633</v>
      </c>
      <c r="F24" s="164">
        <v>456</v>
      </c>
      <c r="G24" s="164">
        <v>598</v>
      </c>
      <c r="H24" s="164">
        <v>512</v>
      </c>
      <c r="I24" s="164">
        <v>1415</v>
      </c>
      <c r="J24" s="164">
        <v>1257</v>
      </c>
      <c r="K24" s="164">
        <v>702</v>
      </c>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71">
        <f t="shared" si="0"/>
        <v>9920</v>
      </c>
    </row>
    <row r="25" spans="2:41" s="160" customFormat="1" ht="15.9" customHeight="1" x14ac:dyDescent="0.25">
      <c r="B25" s="440" t="s">
        <v>18</v>
      </c>
      <c r="C25" s="160" t="s">
        <v>14</v>
      </c>
      <c r="D25" s="163">
        <v>2902</v>
      </c>
      <c r="E25" s="163">
        <v>3021</v>
      </c>
      <c r="F25" s="163">
        <v>576</v>
      </c>
      <c r="G25" s="163">
        <v>768</v>
      </c>
      <c r="H25" s="163">
        <v>687</v>
      </c>
      <c r="I25" s="163">
        <v>1324</v>
      </c>
      <c r="J25" s="163">
        <v>1185</v>
      </c>
      <c r="K25" s="163">
        <v>653</v>
      </c>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71">
        <f t="shared" si="0"/>
        <v>11116</v>
      </c>
    </row>
    <row r="26" spans="2:41" s="160" customFormat="1" ht="15.9" customHeight="1" x14ac:dyDescent="0.25">
      <c r="B26" s="441"/>
      <c r="C26" s="160" t="s">
        <v>12</v>
      </c>
      <c r="D26" s="163">
        <v>2109</v>
      </c>
      <c r="E26" s="163">
        <v>2539</v>
      </c>
      <c r="F26" s="163">
        <v>398</v>
      </c>
      <c r="G26" s="163">
        <v>532</v>
      </c>
      <c r="H26" s="163">
        <v>466</v>
      </c>
      <c r="I26" s="163">
        <v>1103</v>
      </c>
      <c r="J26" s="163">
        <v>908</v>
      </c>
      <c r="K26" s="163">
        <v>497</v>
      </c>
      <c r="L26" s="163">
        <v>961</v>
      </c>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71">
        <f t="shared" si="0"/>
        <v>9513</v>
      </c>
    </row>
    <row r="27" spans="2:41" s="160" customFormat="1" ht="15.9" customHeight="1" x14ac:dyDescent="0.25">
      <c r="B27" s="439"/>
      <c r="C27" s="161" t="s">
        <v>123</v>
      </c>
      <c r="D27" s="164">
        <v>2078</v>
      </c>
      <c r="E27" s="164">
        <v>2503</v>
      </c>
      <c r="F27" s="164">
        <v>389</v>
      </c>
      <c r="G27" s="164">
        <v>519</v>
      </c>
      <c r="H27" s="164">
        <v>460</v>
      </c>
      <c r="I27" s="164">
        <v>1087</v>
      </c>
      <c r="J27" s="164">
        <v>890</v>
      </c>
      <c r="K27" s="164">
        <v>492</v>
      </c>
      <c r="L27" s="164">
        <v>919</v>
      </c>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71">
        <f t="shared" si="0"/>
        <v>9337</v>
      </c>
    </row>
    <row r="28" spans="2:41" s="160" customFormat="1" ht="15.9" customHeight="1" x14ac:dyDescent="0.25">
      <c r="B28" s="442" t="s">
        <v>53</v>
      </c>
      <c r="C28" s="162" t="s">
        <v>14</v>
      </c>
      <c r="D28" s="166">
        <v>2540</v>
      </c>
      <c r="E28" s="166">
        <v>2797</v>
      </c>
      <c r="F28" s="166">
        <v>484</v>
      </c>
      <c r="G28" s="166">
        <v>658</v>
      </c>
      <c r="H28" s="166">
        <v>553</v>
      </c>
      <c r="I28" s="166">
        <v>1270</v>
      </c>
      <c r="J28" s="166">
        <v>1137</v>
      </c>
      <c r="K28" s="166">
        <v>626</v>
      </c>
      <c r="L28" s="166">
        <v>930</v>
      </c>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71">
        <f t="shared" si="0"/>
        <v>10995</v>
      </c>
    </row>
    <row r="29" spans="2:41" s="160" customFormat="1" ht="15.9" customHeight="1" x14ac:dyDescent="0.25">
      <c r="B29" s="443"/>
      <c r="C29" s="162" t="s">
        <v>12</v>
      </c>
      <c r="D29" s="166">
        <v>1982</v>
      </c>
      <c r="E29" s="166">
        <v>2408</v>
      </c>
      <c r="F29" s="166">
        <v>359</v>
      </c>
      <c r="G29" s="166">
        <v>505</v>
      </c>
      <c r="H29" s="166">
        <v>414</v>
      </c>
      <c r="I29" s="166">
        <v>994</v>
      </c>
      <c r="J29" s="166">
        <v>798</v>
      </c>
      <c r="K29" s="166">
        <v>413</v>
      </c>
      <c r="L29" s="166">
        <v>679</v>
      </c>
      <c r="M29" s="166">
        <v>941</v>
      </c>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71">
        <f t="shared" si="0"/>
        <v>9493</v>
      </c>
    </row>
    <row r="30" spans="2:41" s="160" customFormat="1" ht="15.9" customHeight="1" x14ac:dyDescent="0.25">
      <c r="B30" s="444"/>
      <c r="C30" s="9" t="s">
        <v>124</v>
      </c>
      <c r="D30" s="165">
        <v>1952</v>
      </c>
      <c r="E30" s="165">
        <v>2382</v>
      </c>
      <c r="F30" s="165">
        <v>357</v>
      </c>
      <c r="G30" s="165">
        <v>502</v>
      </c>
      <c r="H30" s="165">
        <v>412</v>
      </c>
      <c r="I30" s="165">
        <v>967</v>
      </c>
      <c r="J30" s="165">
        <v>783</v>
      </c>
      <c r="K30" s="165">
        <v>407</v>
      </c>
      <c r="L30" s="165">
        <v>668</v>
      </c>
      <c r="M30" s="165">
        <v>906</v>
      </c>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71">
        <f t="shared" si="0"/>
        <v>9336</v>
      </c>
    </row>
    <row r="31" spans="2:41" s="160" customFormat="1" ht="15.9" customHeight="1" x14ac:dyDescent="0.25">
      <c r="B31" s="442" t="s">
        <v>78</v>
      </c>
      <c r="C31" s="162" t="s">
        <v>14</v>
      </c>
      <c r="D31" s="166">
        <f>7174-4933</f>
        <v>2241</v>
      </c>
      <c r="E31" s="166">
        <f>6406-3790</f>
        <v>2616</v>
      </c>
      <c r="F31" s="166">
        <f>1082-653</f>
        <v>429</v>
      </c>
      <c r="G31" s="166">
        <f>1230-657</f>
        <v>573</v>
      </c>
      <c r="H31" s="166">
        <f>777-310</f>
        <v>467</v>
      </c>
      <c r="I31" s="166">
        <f>1585-494</f>
        <v>1091</v>
      </c>
      <c r="J31" s="166">
        <f>1362-435</f>
        <v>927</v>
      </c>
      <c r="K31" s="166">
        <f>787-289</f>
        <v>498</v>
      </c>
      <c r="L31" s="166">
        <f>995-116</f>
        <v>879</v>
      </c>
      <c r="M31" s="166">
        <f>965-45</f>
        <v>920</v>
      </c>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71">
        <f t="shared" si="0"/>
        <v>10641</v>
      </c>
    </row>
    <row r="32" spans="2:41" s="160" customFormat="1" ht="15.9" customHeight="1" x14ac:dyDescent="0.25">
      <c r="B32" s="443"/>
      <c r="C32" s="162" t="s">
        <v>12</v>
      </c>
      <c r="D32" s="166">
        <v>1736</v>
      </c>
      <c r="E32" s="166">
        <v>2193</v>
      </c>
      <c r="F32" s="166">
        <v>324</v>
      </c>
      <c r="G32" s="166">
        <v>431</v>
      </c>
      <c r="H32" s="166">
        <v>359</v>
      </c>
      <c r="I32" s="166">
        <v>881</v>
      </c>
      <c r="J32" s="166">
        <v>678</v>
      </c>
      <c r="K32" s="166">
        <v>348</v>
      </c>
      <c r="L32" s="166">
        <v>567</v>
      </c>
      <c r="M32" s="166">
        <v>672</v>
      </c>
      <c r="N32" s="166">
        <v>787</v>
      </c>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71">
        <f t="shared" si="0"/>
        <v>8976</v>
      </c>
    </row>
    <row r="33" spans="2:41" s="160" customFormat="1" ht="15.9" customHeight="1" x14ac:dyDescent="0.25">
      <c r="B33" s="444"/>
      <c r="C33" s="9" t="s">
        <v>124</v>
      </c>
      <c r="D33" s="165">
        <v>1716</v>
      </c>
      <c r="E33" s="165">
        <v>2157</v>
      </c>
      <c r="F33" s="165">
        <v>314</v>
      </c>
      <c r="G33" s="165">
        <v>425</v>
      </c>
      <c r="H33" s="165">
        <v>355</v>
      </c>
      <c r="I33" s="165">
        <v>861</v>
      </c>
      <c r="J33" s="165">
        <v>670</v>
      </c>
      <c r="K33" s="165">
        <v>344</v>
      </c>
      <c r="L33" s="165">
        <v>558</v>
      </c>
      <c r="M33" s="165">
        <v>654</v>
      </c>
      <c r="N33" s="165">
        <v>747</v>
      </c>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71">
        <f t="shared" si="0"/>
        <v>8801</v>
      </c>
    </row>
    <row r="34" spans="2:41" s="160" customFormat="1" ht="15.9" customHeight="1" x14ac:dyDescent="0.25">
      <c r="B34" s="442" t="s">
        <v>81</v>
      </c>
      <c r="C34" s="162" t="s">
        <v>14</v>
      </c>
      <c r="D34" s="166">
        <v>2014</v>
      </c>
      <c r="E34" s="166">
        <v>2391</v>
      </c>
      <c r="F34" s="166">
        <v>367</v>
      </c>
      <c r="G34" s="166">
        <f>1230-722</f>
        <v>508</v>
      </c>
      <c r="H34" s="166">
        <v>416</v>
      </c>
      <c r="I34" s="166">
        <v>962</v>
      </c>
      <c r="J34" s="166">
        <f>1362-584</f>
        <v>778</v>
      </c>
      <c r="K34" s="166">
        <f>787-360</f>
        <v>427</v>
      </c>
      <c r="L34" s="166">
        <v>699</v>
      </c>
      <c r="M34" s="166">
        <v>861</v>
      </c>
      <c r="N34" s="166">
        <v>763</v>
      </c>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71">
        <f t="shared" si="0"/>
        <v>10186</v>
      </c>
    </row>
    <row r="35" spans="2:41" s="160" customFormat="1" ht="15.9" customHeight="1" x14ac:dyDescent="0.25">
      <c r="B35" s="443"/>
      <c r="C35" s="162" t="s">
        <v>12</v>
      </c>
      <c r="D35" s="166">
        <v>1586</v>
      </c>
      <c r="E35" s="166">
        <v>2063</v>
      </c>
      <c r="F35" s="166">
        <v>290</v>
      </c>
      <c r="G35" s="166">
        <v>385</v>
      </c>
      <c r="H35" s="166">
        <v>314</v>
      </c>
      <c r="I35" s="166">
        <v>803</v>
      </c>
      <c r="J35" s="166">
        <v>615</v>
      </c>
      <c r="K35" s="166">
        <v>312</v>
      </c>
      <c r="L35" s="166">
        <v>503</v>
      </c>
      <c r="M35" s="166">
        <v>589</v>
      </c>
      <c r="N35" s="166">
        <v>537</v>
      </c>
      <c r="O35" s="166">
        <v>891</v>
      </c>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71">
        <f t="shared" si="0"/>
        <v>8888</v>
      </c>
    </row>
    <row r="36" spans="2:41" s="160" customFormat="1" ht="15.9" customHeight="1" x14ac:dyDescent="0.25">
      <c r="B36" s="444"/>
      <c r="C36" s="7" t="s">
        <v>124</v>
      </c>
      <c r="D36" s="166">
        <v>1569</v>
      </c>
      <c r="E36" s="166">
        <v>2029</v>
      </c>
      <c r="F36" s="166">
        <v>285</v>
      </c>
      <c r="G36" s="166">
        <v>377</v>
      </c>
      <c r="H36" s="166">
        <v>308</v>
      </c>
      <c r="I36" s="166">
        <v>792</v>
      </c>
      <c r="J36" s="166">
        <v>604</v>
      </c>
      <c r="K36" s="166">
        <v>304</v>
      </c>
      <c r="L36" s="166">
        <v>499</v>
      </c>
      <c r="M36" s="166">
        <v>580</v>
      </c>
      <c r="N36" s="166">
        <v>527</v>
      </c>
      <c r="O36" s="166">
        <v>818</v>
      </c>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71">
        <f t="shared" si="0"/>
        <v>8692</v>
      </c>
    </row>
    <row r="37" spans="2:41" s="160" customFormat="1" ht="15.9" customHeight="1" x14ac:dyDescent="0.25">
      <c r="B37" s="442" t="s">
        <v>90</v>
      </c>
      <c r="C37" s="19" t="s">
        <v>14</v>
      </c>
      <c r="D37" s="167">
        <f>7221-5472</f>
        <v>1749</v>
      </c>
      <c r="E37" s="167">
        <f>6476-4511</f>
        <v>1965</v>
      </c>
      <c r="F37" s="167">
        <f>1092-770</f>
        <v>322</v>
      </c>
      <c r="G37" s="167">
        <f>1242-803</f>
        <v>439</v>
      </c>
      <c r="H37" s="167">
        <f>783-420</f>
        <v>363</v>
      </c>
      <c r="I37" s="167">
        <f>1614-847</f>
        <v>767</v>
      </c>
      <c r="J37" s="167">
        <f>1378-699</f>
        <v>679</v>
      </c>
      <c r="K37" s="167">
        <f>795-446</f>
        <v>349</v>
      </c>
      <c r="L37" s="167">
        <f>1007-431</f>
        <v>576</v>
      </c>
      <c r="M37" s="167">
        <f>977-298</f>
        <v>679</v>
      </c>
      <c r="N37" s="167">
        <f>817-106</f>
        <v>711</v>
      </c>
      <c r="O37" s="167">
        <f>915-81</f>
        <v>834</v>
      </c>
      <c r="P37" s="167">
        <v>641</v>
      </c>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71">
        <f t="shared" si="0"/>
        <v>10074</v>
      </c>
    </row>
    <row r="38" spans="2:41" s="160" customFormat="1" ht="15.9" customHeight="1" x14ac:dyDescent="0.25">
      <c r="B38" s="443"/>
      <c r="C38" s="7" t="s">
        <v>12</v>
      </c>
      <c r="D38" s="166">
        <v>1399</v>
      </c>
      <c r="E38" s="166">
        <v>1694</v>
      </c>
      <c r="F38" s="166">
        <v>247</v>
      </c>
      <c r="G38" s="166">
        <v>325</v>
      </c>
      <c r="H38" s="166">
        <v>271</v>
      </c>
      <c r="I38" s="166">
        <v>670</v>
      </c>
      <c r="J38" s="166">
        <v>531</v>
      </c>
      <c r="K38" s="166">
        <v>263</v>
      </c>
      <c r="L38" s="166">
        <v>442</v>
      </c>
      <c r="M38" s="166">
        <v>486</v>
      </c>
      <c r="N38" s="166">
        <v>453</v>
      </c>
      <c r="O38" s="166">
        <v>576</v>
      </c>
      <c r="P38" s="166">
        <v>634</v>
      </c>
      <c r="Q38" s="166">
        <v>485</v>
      </c>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71">
        <f t="shared" si="0"/>
        <v>8476</v>
      </c>
    </row>
    <row r="39" spans="2:41" s="160" customFormat="1" ht="15.9" customHeight="1" x14ac:dyDescent="0.25">
      <c r="B39" s="444"/>
      <c r="C39" s="274" t="s">
        <v>125</v>
      </c>
      <c r="D39" s="166">
        <v>1381</v>
      </c>
      <c r="E39" s="166">
        <v>1675</v>
      </c>
      <c r="F39" s="166">
        <v>244</v>
      </c>
      <c r="G39" s="166">
        <v>317</v>
      </c>
      <c r="H39" s="166">
        <v>265</v>
      </c>
      <c r="I39" s="166">
        <v>656</v>
      </c>
      <c r="J39" s="166">
        <v>519</v>
      </c>
      <c r="K39" s="166">
        <v>260</v>
      </c>
      <c r="L39" s="166">
        <v>435</v>
      </c>
      <c r="M39" s="166">
        <v>479</v>
      </c>
      <c r="N39" s="166">
        <v>444</v>
      </c>
      <c r="O39" s="166">
        <v>570</v>
      </c>
      <c r="P39" s="166">
        <v>590</v>
      </c>
      <c r="Q39" s="166">
        <v>470</v>
      </c>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71">
        <f t="shared" si="0"/>
        <v>8305</v>
      </c>
    </row>
    <row r="40" spans="2:41" s="160" customFormat="1" ht="15.9" customHeight="1" x14ac:dyDescent="0.25">
      <c r="B40" s="442" t="s">
        <v>100</v>
      </c>
      <c r="C40" s="19" t="s">
        <v>14</v>
      </c>
      <c r="D40" s="167">
        <f>7235-5645</f>
        <v>1590</v>
      </c>
      <c r="E40" s="167">
        <f>6505-4650</f>
        <v>1855</v>
      </c>
      <c r="F40" s="167">
        <f>1094-806</f>
        <v>288</v>
      </c>
      <c r="G40" s="167">
        <f>1245-857</f>
        <v>388</v>
      </c>
      <c r="H40" s="167">
        <f>786-473</f>
        <v>313</v>
      </c>
      <c r="I40" s="167">
        <f>1625-916</f>
        <v>709</v>
      </c>
      <c r="J40" s="167">
        <f>1387-775</f>
        <v>612</v>
      </c>
      <c r="K40" s="167">
        <f>801-486</f>
        <v>315</v>
      </c>
      <c r="L40" s="167">
        <f>1012-501</f>
        <v>511</v>
      </c>
      <c r="M40" s="167">
        <f>982-404</f>
        <v>578</v>
      </c>
      <c r="N40" s="167">
        <f>817-264</f>
        <v>553</v>
      </c>
      <c r="O40" s="167">
        <f>922-143</f>
        <v>779</v>
      </c>
      <c r="P40" s="167">
        <f>649-48</f>
        <v>601</v>
      </c>
      <c r="Q40" s="167">
        <f>497-21</f>
        <v>476</v>
      </c>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71">
        <f t="shared" si="0"/>
        <v>9568</v>
      </c>
    </row>
    <row r="41" spans="2:41" s="160" customFormat="1" ht="15.9" customHeight="1" x14ac:dyDescent="0.25">
      <c r="B41" s="443"/>
      <c r="C41" s="7" t="s">
        <v>12</v>
      </c>
      <c r="D41" s="166">
        <v>1285</v>
      </c>
      <c r="E41" s="166">
        <v>1587</v>
      </c>
      <c r="F41" s="166">
        <v>229</v>
      </c>
      <c r="G41" s="166">
        <v>300</v>
      </c>
      <c r="H41" s="166">
        <v>234</v>
      </c>
      <c r="I41" s="166">
        <v>591</v>
      </c>
      <c r="J41" s="166">
        <v>460</v>
      </c>
      <c r="K41" s="166">
        <v>230</v>
      </c>
      <c r="L41" s="166">
        <v>387</v>
      </c>
      <c r="M41" s="166">
        <v>417</v>
      </c>
      <c r="N41" s="166">
        <v>372</v>
      </c>
      <c r="O41" s="166">
        <v>473</v>
      </c>
      <c r="P41" s="166">
        <v>376</v>
      </c>
      <c r="Q41" s="166">
        <v>288</v>
      </c>
      <c r="R41" s="166">
        <v>1183</v>
      </c>
      <c r="S41" s="166">
        <v>482</v>
      </c>
      <c r="T41" s="166">
        <v>455</v>
      </c>
      <c r="U41" s="166"/>
      <c r="V41" s="166"/>
      <c r="W41" s="166"/>
      <c r="X41" s="166"/>
      <c r="Y41" s="166"/>
      <c r="Z41" s="166"/>
      <c r="AA41" s="166"/>
      <c r="AB41" s="166"/>
      <c r="AC41" s="166"/>
      <c r="AD41" s="166"/>
      <c r="AE41" s="166"/>
      <c r="AF41" s="166"/>
      <c r="AG41" s="166"/>
      <c r="AH41" s="166"/>
      <c r="AI41" s="166"/>
      <c r="AJ41" s="166"/>
      <c r="AK41" s="166"/>
      <c r="AL41" s="166"/>
      <c r="AM41" s="166"/>
      <c r="AN41" s="166"/>
      <c r="AO41" s="171">
        <f t="shared" si="0"/>
        <v>9349</v>
      </c>
    </row>
    <row r="42" spans="2:41" s="160" customFormat="1" ht="15.9" customHeight="1" x14ac:dyDescent="0.25">
      <c r="B42" s="443"/>
      <c r="C42" s="274" t="s">
        <v>125</v>
      </c>
      <c r="D42" s="166">
        <v>1264</v>
      </c>
      <c r="E42" s="166">
        <v>1566</v>
      </c>
      <c r="F42" s="166">
        <v>228</v>
      </c>
      <c r="G42" s="166">
        <v>297</v>
      </c>
      <c r="H42" s="166">
        <v>231</v>
      </c>
      <c r="I42" s="166">
        <v>579</v>
      </c>
      <c r="J42" s="166">
        <v>448</v>
      </c>
      <c r="K42" s="166">
        <v>225</v>
      </c>
      <c r="L42" s="166">
        <v>383</v>
      </c>
      <c r="M42" s="166">
        <v>410</v>
      </c>
      <c r="N42" s="166">
        <v>367</v>
      </c>
      <c r="O42" s="166">
        <v>461</v>
      </c>
      <c r="P42" s="166">
        <v>368</v>
      </c>
      <c r="Q42" s="166">
        <v>269</v>
      </c>
      <c r="R42" s="166">
        <v>1112</v>
      </c>
      <c r="S42" s="166">
        <v>449</v>
      </c>
      <c r="T42" s="166">
        <v>445</v>
      </c>
      <c r="U42" s="166"/>
      <c r="V42" s="166"/>
      <c r="W42" s="166"/>
      <c r="X42" s="166"/>
      <c r="Y42" s="166"/>
      <c r="Z42" s="166"/>
      <c r="AA42" s="166"/>
      <c r="AB42" s="166"/>
      <c r="AC42" s="166"/>
      <c r="AD42" s="166"/>
      <c r="AE42" s="166"/>
      <c r="AF42" s="166"/>
      <c r="AG42" s="166"/>
      <c r="AH42" s="166"/>
      <c r="AI42" s="166"/>
      <c r="AJ42" s="166"/>
      <c r="AK42" s="166"/>
      <c r="AL42" s="166"/>
      <c r="AM42" s="166"/>
      <c r="AN42" s="166"/>
      <c r="AO42" s="171">
        <f t="shared" si="0"/>
        <v>9102</v>
      </c>
    </row>
    <row r="43" spans="2:41" s="160" customFormat="1" ht="15.9" customHeight="1" x14ac:dyDescent="0.25">
      <c r="B43" s="442" t="s">
        <v>781</v>
      </c>
      <c r="C43" s="19" t="s">
        <v>14</v>
      </c>
      <c r="D43" s="167">
        <v>1441</v>
      </c>
      <c r="E43" s="167">
        <f>6528-4798</f>
        <v>1730</v>
      </c>
      <c r="F43" s="167">
        <f>1095-839</f>
        <v>256</v>
      </c>
      <c r="G43" s="167">
        <f>1247-900</f>
        <v>347</v>
      </c>
      <c r="H43" s="167">
        <f>789-519</f>
        <v>270</v>
      </c>
      <c r="I43" s="167">
        <f>1635-988</f>
        <v>647</v>
      </c>
      <c r="J43" s="167">
        <f>1390-860</f>
        <v>530</v>
      </c>
      <c r="K43" s="167">
        <f>802-530</f>
        <v>272</v>
      </c>
      <c r="L43" s="167">
        <f>1016-567</f>
        <v>449</v>
      </c>
      <c r="M43" s="167">
        <f>987-492</f>
        <v>495</v>
      </c>
      <c r="N43" s="167">
        <f>827-371</f>
        <v>456</v>
      </c>
      <c r="O43" s="167">
        <f>928-333</f>
        <v>595</v>
      </c>
      <c r="P43" s="167">
        <f>650-103</f>
        <v>547</v>
      </c>
      <c r="Q43" s="167">
        <f>502-43</f>
        <v>459</v>
      </c>
      <c r="R43" s="167">
        <f>1202-84</f>
        <v>1118</v>
      </c>
      <c r="S43" s="167">
        <f>488-35</f>
        <v>453</v>
      </c>
      <c r="T43" s="167">
        <f>473-13</f>
        <v>460</v>
      </c>
      <c r="U43" s="167"/>
      <c r="V43" s="167"/>
      <c r="W43" s="167"/>
      <c r="X43" s="167"/>
      <c r="Y43" s="167"/>
      <c r="Z43" s="167"/>
      <c r="AA43" s="167"/>
      <c r="AB43" s="167"/>
      <c r="AC43" s="167"/>
      <c r="AD43" s="167"/>
      <c r="AE43" s="167"/>
      <c r="AF43" s="167"/>
      <c r="AG43" s="167"/>
      <c r="AH43" s="167"/>
      <c r="AI43" s="167"/>
      <c r="AJ43" s="167"/>
      <c r="AK43" s="167"/>
      <c r="AL43" s="167"/>
      <c r="AM43" s="167"/>
      <c r="AN43" s="167"/>
      <c r="AO43" s="171">
        <f t="shared" si="0"/>
        <v>10525</v>
      </c>
    </row>
    <row r="44" spans="2:41" s="160" customFormat="1" ht="15.9" customHeight="1" x14ac:dyDescent="0.25">
      <c r="B44" s="443"/>
      <c r="C44" s="7" t="s">
        <v>12</v>
      </c>
      <c r="D44" s="166">
        <v>1126</v>
      </c>
      <c r="E44" s="166">
        <v>1451</v>
      </c>
      <c r="F44" s="166">
        <v>208</v>
      </c>
      <c r="G44" s="166">
        <v>260</v>
      </c>
      <c r="H44" s="166">
        <v>209</v>
      </c>
      <c r="I44" s="166">
        <v>541</v>
      </c>
      <c r="J44" s="166">
        <v>409</v>
      </c>
      <c r="K44" s="166">
        <v>207</v>
      </c>
      <c r="L44" s="166">
        <v>344</v>
      </c>
      <c r="M44" s="166">
        <v>358</v>
      </c>
      <c r="N44" s="166">
        <v>320</v>
      </c>
      <c r="O44" s="166">
        <v>399</v>
      </c>
      <c r="P44" s="166">
        <v>300</v>
      </c>
      <c r="Q44" s="166">
        <v>234</v>
      </c>
      <c r="R44" s="166">
        <v>823</v>
      </c>
      <c r="S44" s="166">
        <v>292</v>
      </c>
      <c r="T44" s="166">
        <v>296</v>
      </c>
      <c r="U44" s="166">
        <v>748</v>
      </c>
      <c r="V44" s="166">
        <v>594</v>
      </c>
      <c r="W44" s="166"/>
      <c r="X44" s="166"/>
      <c r="Y44" s="166"/>
      <c r="Z44" s="166"/>
      <c r="AA44" s="166"/>
      <c r="AB44" s="166"/>
      <c r="AC44" s="166"/>
      <c r="AD44" s="166"/>
      <c r="AE44" s="166"/>
      <c r="AF44" s="166"/>
      <c r="AG44" s="166"/>
      <c r="AH44" s="166"/>
      <c r="AI44" s="166"/>
      <c r="AJ44" s="166"/>
      <c r="AK44" s="166"/>
      <c r="AL44" s="166"/>
      <c r="AM44" s="166"/>
      <c r="AN44" s="166"/>
      <c r="AO44" s="171">
        <f t="shared" si="0"/>
        <v>9119</v>
      </c>
    </row>
    <row r="45" spans="2:41" s="160" customFormat="1" ht="15.9" customHeight="1" x14ac:dyDescent="0.25">
      <c r="B45" s="444"/>
      <c r="C45" s="274" t="s">
        <v>125</v>
      </c>
      <c r="D45" s="166">
        <v>1115</v>
      </c>
      <c r="E45" s="166">
        <v>1431</v>
      </c>
      <c r="F45" s="166">
        <v>205</v>
      </c>
      <c r="G45" s="166">
        <v>258</v>
      </c>
      <c r="H45" s="166">
        <v>206</v>
      </c>
      <c r="I45" s="166">
        <v>534</v>
      </c>
      <c r="J45" s="166">
        <v>402</v>
      </c>
      <c r="K45" s="166">
        <v>202</v>
      </c>
      <c r="L45" s="166">
        <v>338</v>
      </c>
      <c r="M45" s="166">
        <v>351</v>
      </c>
      <c r="N45" s="166">
        <v>314</v>
      </c>
      <c r="O45" s="166">
        <v>392</v>
      </c>
      <c r="P45" s="166">
        <v>291</v>
      </c>
      <c r="Q45" s="166">
        <v>215</v>
      </c>
      <c r="R45" s="166">
        <v>811</v>
      </c>
      <c r="S45" s="166">
        <v>286</v>
      </c>
      <c r="T45" s="166">
        <v>278</v>
      </c>
      <c r="U45" s="166">
        <v>711</v>
      </c>
      <c r="V45" s="166">
        <v>572</v>
      </c>
      <c r="W45" s="166"/>
      <c r="X45" s="166"/>
      <c r="Y45" s="166"/>
      <c r="Z45" s="166"/>
      <c r="AA45" s="166"/>
      <c r="AB45" s="166"/>
      <c r="AC45" s="166"/>
      <c r="AD45" s="166"/>
      <c r="AE45" s="166"/>
      <c r="AF45" s="166"/>
      <c r="AG45" s="166"/>
      <c r="AH45" s="166"/>
      <c r="AI45" s="166"/>
      <c r="AJ45" s="166"/>
      <c r="AK45" s="166"/>
      <c r="AL45" s="166"/>
      <c r="AM45" s="166"/>
      <c r="AN45" s="166"/>
      <c r="AO45" s="171">
        <f t="shared" si="0"/>
        <v>8912</v>
      </c>
    </row>
    <row r="46" spans="2:41" s="160" customFormat="1" ht="15.9" customHeight="1" x14ac:dyDescent="0.25">
      <c r="B46" s="443" t="s">
        <v>813</v>
      </c>
      <c r="C46" s="19" t="s">
        <v>14</v>
      </c>
      <c r="D46" s="167">
        <v>1277</v>
      </c>
      <c r="E46" s="167">
        <v>1589</v>
      </c>
      <c r="F46" s="167">
        <f>1095-867</f>
        <v>228</v>
      </c>
      <c r="G46" s="167">
        <f>1247-942</f>
        <v>305</v>
      </c>
      <c r="H46" s="167">
        <f>789-551</f>
        <v>238</v>
      </c>
      <c r="I46" s="167">
        <f>1635-1047</f>
        <v>588</v>
      </c>
      <c r="J46" s="167">
        <v>460</v>
      </c>
      <c r="K46" s="167">
        <f>802-580</f>
        <v>222</v>
      </c>
      <c r="L46" s="167">
        <v>390</v>
      </c>
      <c r="M46" s="167">
        <f>987-562</f>
        <v>425</v>
      </c>
      <c r="N46" s="167">
        <f>827-451</f>
        <v>376</v>
      </c>
      <c r="O46" s="167">
        <v>485</v>
      </c>
      <c r="P46" s="167">
        <f>650-270</f>
        <v>380</v>
      </c>
      <c r="Q46" s="167">
        <f>502-176</f>
        <v>326</v>
      </c>
      <c r="R46" s="167">
        <v>1020</v>
      </c>
      <c r="S46" s="167">
        <f>488-73</f>
        <v>415</v>
      </c>
      <c r="T46" s="167">
        <f>476-38</f>
        <v>438</v>
      </c>
      <c r="U46" s="167">
        <f>770-39</f>
        <v>731</v>
      </c>
      <c r="V46" s="167">
        <f>606-23</f>
        <v>583</v>
      </c>
      <c r="W46" s="167"/>
      <c r="X46" s="167"/>
      <c r="Y46" s="167"/>
      <c r="Z46" s="167"/>
      <c r="AA46" s="167"/>
      <c r="AB46" s="167"/>
      <c r="AC46" s="167"/>
      <c r="AD46" s="167"/>
      <c r="AE46" s="167"/>
      <c r="AF46" s="167"/>
      <c r="AG46" s="167"/>
      <c r="AH46" s="167"/>
      <c r="AI46" s="167"/>
      <c r="AJ46" s="167"/>
      <c r="AK46" s="167"/>
      <c r="AL46" s="167"/>
      <c r="AM46" s="167"/>
      <c r="AN46" s="167"/>
      <c r="AO46" s="171">
        <f t="shared" si="0"/>
        <v>10476</v>
      </c>
    </row>
    <row r="47" spans="2:41" s="160" customFormat="1" ht="15.9" customHeight="1" x14ac:dyDescent="0.25">
      <c r="B47" s="443"/>
      <c r="C47" s="7" t="s">
        <v>12</v>
      </c>
      <c r="D47" s="166">
        <v>1013</v>
      </c>
      <c r="E47" s="166">
        <v>1348</v>
      </c>
      <c r="F47" s="166">
        <v>179</v>
      </c>
      <c r="G47" s="166">
        <v>238</v>
      </c>
      <c r="H47" s="166">
        <v>186</v>
      </c>
      <c r="I47" s="166">
        <v>483</v>
      </c>
      <c r="J47" s="166">
        <v>349</v>
      </c>
      <c r="K47" s="166">
        <v>171</v>
      </c>
      <c r="L47" s="166">
        <v>284</v>
      </c>
      <c r="M47" s="166">
        <v>307</v>
      </c>
      <c r="N47" s="166">
        <v>265</v>
      </c>
      <c r="O47" s="166">
        <v>337</v>
      </c>
      <c r="P47" s="166">
        <v>230</v>
      </c>
      <c r="Q47" s="166">
        <v>162</v>
      </c>
      <c r="R47" s="166">
        <v>721</v>
      </c>
      <c r="S47" s="166">
        <v>238</v>
      </c>
      <c r="T47" s="166">
        <v>212</v>
      </c>
      <c r="U47" s="166">
        <v>423</v>
      </c>
      <c r="V47" s="166">
        <v>341</v>
      </c>
      <c r="W47" s="166">
        <v>838</v>
      </c>
      <c r="X47" s="166">
        <v>140</v>
      </c>
      <c r="Y47" s="166"/>
      <c r="Z47" s="166"/>
      <c r="AA47" s="166"/>
      <c r="AB47" s="166"/>
      <c r="AC47" s="166"/>
      <c r="AD47" s="166"/>
      <c r="AE47" s="166"/>
      <c r="AF47" s="166"/>
      <c r="AG47" s="166"/>
      <c r="AH47" s="166"/>
      <c r="AI47" s="166"/>
      <c r="AJ47" s="166"/>
      <c r="AK47" s="166"/>
      <c r="AL47" s="166"/>
      <c r="AM47" s="166"/>
      <c r="AN47" s="166"/>
      <c r="AO47" s="171">
        <f t="shared" si="0"/>
        <v>8465</v>
      </c>
    </row>
    <row r="48" spans="2:41" s="160" customFormat="1" ht="15.9" customHeight="1" x14ac:dyDescent="0.25">
      <c r="B48" s="443"/>
      <c r="C48" s="274" t="s">
        <v>125</v>
      </c>
      <c r="D48" s="166">
        <v>1005</v>
      </c>
      <c r="E48" s="166">
        <v>1333</v>
      </c>
      <c r="F48" s="166">
        <v>175</v>
      </c>
      <c r="G48" s="166">
        <v>236</v>
      </c>
      <c r="H48" s="166">
        <v>184</v>
      </c>
      <c r="I48" s="166">
        <v>475</v>
      </c>
      <c r="J48" s="166">
        <v>343</v>
      </c>
      <c r="K48" s="166">
        <v>170</v>
      </c>
      <c r="L48" s="166">
        <v>279</v>
      </c>
      <c r="M48" s="166">
        <v>304</v>
      </c>
      <c r="N48" s="166">
        <v>259</v>
      </c>
      <c r="O48" s="166">
        <v>334</v>
      </c>
      <c r="P48" s="166">
        <v>224</v>
      </c>
      <c r="Q48" s="166">
        <v>158</v>
      </c>
      <c r="R48" s="166">
        <v>703</v>
      </c>
      <c r="S48" s="166">
        <v>234</v>
      </c>
      <c r="T48" s="166">
        <v>200</v>
      </c>
      <c r="U48" s="166">
        <v>409</v>
      </c>
      <c r="V48" s="166">
        <v>318</v>
      </c>
      <c r="W48" s="166">
        <v>788</v>
      </c>
      <c r="X48" s="166">
        <v>131</v>
      </c>
      <c r="Y48" s="166"/>
      <c r="Z48" s="166"/>
      <c r="AA48" s="166"/>
      <c r="AB48" s="166"/>
      <c r="AC48" s="166"/>
      <c r="AD48" s="166"/>
      <c r="AE48" s="166"/>
      <c r="AF48" s="166"/>
      <c r="AG48" s="166"/>
      <c r="AH48" s="166"/>
      <c r="AI48" s="166"/>
      <c r="AJ48" s="166"/>
      <c r="AK48" s="166"/>
      <c r="AL48" s="166"/>
      <c r="AM48" s="166"/>
      <c r="AN48" s="166"/>
      <c r="AO48" s="171">
        <f t="shared" si="0"/>
        <v>8262</v>
      </c>
    </row>
    <row r="49" spans="2:41" s="160" customFormat="1" ht="15.9" customHeight="1" x14ac:dyDescent="0.25">
      <c r="B49" s="442" t="s">
        <v>853</v>
      </c>
      <c r="C49" s="19" t="s">
        <v>14</v>
      </c>
      <c r="D49" s="167">
        <v>1138</v>
      </c>
      <c r="E49" s="167">
        <v>1455</v>
      </c>
      <c r="F49" s="167">
        <v>203</v>
      </c>
      <c r="G49" s="167">
        <v>269</v>
      </c>
      <c r="H49" s="167">
        <v>202</v>
      </c>
      <c r="I49" s="167">
        <v>527</v>
      </c>
      <c r="J49" s="167">
        <v>404</v>
      </c>
      <c r="K49" s="167">
        <v>195</v>
      </c>
      <c r="L49" s="167">
        <v>342</v>
      </c>
      <c r="M49" s="167">
        <v>351</v>
      </c>
      <c r="N49" s="167">
        <v>321</v>
      </c>
      <c r="O49" s="167">
        <v>397</v>
      </c>
      <c r="P49" s="167">
        <v>284</v>
      </c>
      <c r="Q49" s="167">
        <v>247</v>
      </c>
      <c r="R49" s="167">
        <v>814</v>
      </c>
      <c r="S49" s="167">
        <v>301</v>
      </c>
      <c r="T49" s="167">
        <v>315</v>
      </c>
      <c r="U49" s="167">
        <v>637</v>
      </c>
      <c r="V49" s="167">
        <v>541</v>
      </c>
      <c r="W49" s="167">
        <v>787</v>
      </c>
      <c r="X49" s="167">
        <v>132</v>
      </c>
      <c r="Y49" s="167"/>
      <c r="Z49" s="167"/>
      <c r="AA49" s="167"/>
      <c r="AB49" s="167"/>
      <c r="AC49" s="167"/>
      <c r="AD49" s="167"/>
      <c r="AE49" s="167"/>
      <c r="AF49" s="167"/>
      <c r="AG49" s="167"/>
      <c r="AH49" s="167"/>
      <c r="AI49" s="167"/>
      <c r="AJ49" s="167"/>
      <c r="AK49" s="167"/>
      <c r="AL49" s="167"/>
      <c r="AM49" s="167"/>
      <c r="AN49" s="167"/>
      <c r="AO49" s="171">
        <f t="shared" si="0"/>
        <v>9862</v>
      </c>
    </row>
    <row r="50" spans="2:41" s="160" customFormat="1" ht="15.9" customHeight="1" x14ac:dyDescent="0.25">
      <c r="B50" s="443"/>
      <c r="C50" s="7" t="s">
        <v>12</v>
      </c>
      <c r="D50" s="166">
        <v>870</v>
      </c>
      <c r="E50" s="166">
        <v>1215</v>
      </c>
      <c r="F50" s="166">
        <v>158</v>
      </c>
      <c r="G50" s="166">
        <v>209</v>
      </c>
      <c r="H50" s="166">
        <v>154</v>
      </c>
      <c r="I50" s="166">
        <v>408</v>
      </c>
      <c r="J50" s="166">
        <v>290</v>
      </c>
      <c r="K50" s="166">
        <v>140</v>
      </c>
      <c r="L50" s="166">
        <v>241</v>
      </c>
      <c r="M50" s="166">
        <v>264</v>
      </c>
      <c r="N50" s="166">
        <v>218</v>
      </c>
      <c r="O50" s="166">
        <v>272</v>
      </c>
      <c r="P50" s="166">
        <v>183</v>
      </c>
      <c r="Q50" s="166">
        <v>112</v>
      </c>
      <c r="R50" s="166">
        <v>597</v>
      </c>
      <c r="S50" s="166">
        <v>185</v>
      </c>
      <c r="T50" s="166">
        <v>134</v>
      </c>
      <c r="U50" s="166">
        <v>296</v>
      </c>
      <c r="V50" s="166">
        <v>219</v>
      </c>
      <c r="W50" s="166">
        <v>430</v>
      </c>
      <c r="X50" s="166">
        <v>60</v>
      </c>
      <c r="Y50" s="166">
        <v>714</v>
      </c>
      <c r="Z50" s="166">
        <v>56</v>
      </c>
      <c r="AA50" s="166">
        <v>256</v>
      </c>
      <c r="AB50" s="166"/>
      <c r="AC50" s="166"/>
      <c r="AD50" s="166"/>
      <c r="AE50" s="166"/>
      <c r="AF50" s="166"/>
      <c r="AG50" s="166"/>
      <c r="AH50" s="166"/>
      <c r="AI50" s="166"/>
      <c r="AJ50" s="166"/>
      <c r="AK50" s="166"/>
      <c r="AL50" s="166"/>
      <c r="AM50" s="166"/>
      <c r="AN50" s="166"/>
      <c r="AO50" s="171">
        <f t="shared" si="0"/>
        <v>7681</v>
      </c>
    </row>
    <row r="51" spans="2:41" s="160" customFormat="1" ht="15.9" customHeight="1" x14ac:dyDescent="0.25">
      <c r="B51" s="444"/>
      <c r="C51" s="274" t="s">
        <v>125</v>
      </c>
      <c r="D51" s="166">
        <v>857</v>
      </c>
      <c r="E51" s="166">
        <v>1200</v>
      </c>
      <c r="F51" s="166">
        <v>157</v>
      </c>
      <c r="G51" s="166">
        <v>205</v>
      </c>
      <c r="H51" s="166">
        <v>150</v>
      </c>
      <c r="I51" s="166">
        <v>404</v>
      </c>
      <c r="J51" s="166">
        <v>284</v>
      </c>
      <c r="K51" s="166">
        <v>138</v>
      </c>
      <c r="L51" s="166">
        <v>236</v>
      </c>
      <c r="M51" s="166">
        <v>260</v>
      </c>
      <c r="N51" s="166">
        <v>216</v>
      </c>
      <c r="O51" s="166">
        <v>267</v>
      </c>
      <c r="P51" s="166">
        <v>175</v>
      </c>
      <c r="Q51" s="166">
        <v>96</v>
      </c>
      <c r="R51" s="166">
        <v>579</v>
      </c>
      <c r="S51" s="166">
        <v>179</v>
      </c>
      <c r="T51" s="166">
        <v>125</v>
      </c>
      <c r="U51" s="166">
        <v>285</v>
      </c>
      <c r="V51" s="166">
        <v>200</v>
      </c>
      <c r="W51" s="166">
        <v>412</v>
      </c>
      <c r="X51" s="166">
        <v>54</v>
      </c>
      <c r="Y51" s="166">
        <v>677</v>
      </c>
      <c r="Z51" s="166">
        <v>53</v>
      </c>
      <c r="AA51" s="166">
        <v>242</v>
      </c>
      <c r="AB51" s="166"/>
      <c r="AC51" s="166"/>
      <c r="AD51" s="166"/>
      <c r="AE51" s="166"/>
      <c r="AF51" s="166"/>
      <c r="AG51" s="166"/>
      <c r="AH51" s="166"/>
      <c r="AI51" s="166"/>
      <c r="AJ51" s="166"/>
      <c r="AK51" s="166"/>
      <c r="AL51" s="166"/>
      <c r="AM51" s="166"/>
      <c r="AN51" s="166"/>
      <c r="AO51" s="171">
        <f t="shared" si="0"/>
        <v>7451</v>
      </c>
    </row>
    <row r="52" spans="2:41" s="160" customFormat="1" ht="15.9" customHeight="1" x14ac:dyDescent="0.25">
      <c r="B52" s="442" t="s">
        <v>887</v>
      </c>
      <c r="C52" s="19" t="s">
        <v>14</v>
      </c>
      <c r="D52" s="167">
        <v>1035</v>
      </c>
      <c r="E52" s="167">
        <f>6597-4960-252</f>
        <v>1385</v>
      </c>
      <c r="F52" s="167">
        <f>1098-907-9</f>
        <v>182</v>
      </c>
      <c r="G52" s="167">
        <f>1254-995-6</f>
        <v>253</v>
      </c>
      <c r="H52" s="167">
        <f>792-603-2</f>
        <v>187</v>
      </c>
      <c r="I52" s="167">
        <f>1659-1060-115</f>
        <v>484</v>
      </c>
      <c r="J52" s="167">
        <f>1403-1035-10</f>
        <v>358</v>
      </c>
      <c r="K52" s="167">
        <f>809-633-2</f>
        <v>174</v>
      </c>
      <c r="L52" s="167">
        <f>1024-724-5</f>
        <v>295</v>
      </c>
      <c r="M52" s="167">
        <f>982-666-1</f>
        <v>315</v>
      </c>
      <c r="N52" s="167">
        <v>272</v>
      </c>
      <c r="O52" s="167">
        <f>928-581</f>
        <v>347</v>
      </c>
      <c r="P52" s="167">
        <f>650-405</f>
        <v>245</v>
      </c>
      <c r="Q52" s="167">
        <f>507-336</f>
        <v>171</v>
      </c>
      <c r="R52" s="167">
        <f>1224-518</f>
        <v>706</v>
      </c>
      <c r="S52" s="167">
        <f>491-256</f>
        <v>235</v>
      </c>
      <c r="T52" s="167">
        <f>475-252</f>
        <v>223</v>
      </c>
      <c r="U52" s="167">
        <f>758-337</f>
        <v>421</v>
      </c>
      <c r="V52" s="167">
        <f>606-257</f>
        <v>349</v>
      </c>
      <c r="W52" s="167">
        <f>846-118</f>
        <v>728</v>
      </c>
      <c r="X52" s="167">
        <f>144-12</f>
        <v>132</v>
      </c>
      <c r="Y52" s="167">
        <f>722-41</f>
        <v>681</v>
      </c>
      <c r="Z52" s="167">
        <f>56-3</f>
        <v>53</v>
      </c>
      <c r="AA52" s="167">
        <f>260-15</f>
        <v>245</v>
      </c>
      <c r="AB52" s="167"/>
      <c r="AC52" s="167"/>
      <c r="AD52" s="167"/>
      <c r="AE52" s="167"/>
      <c r="AF52" s="167"/>
      <c r="AG52" s="167"/>
      <c r="AH52" s="167"/>
      <c r="AI52" s="167"/>
      <c r="AJ52" s="167"/>
      <c r="AK52" s="167"/>
      <c r="AL52" s="167"/>
      <c r="AM52" s="167"/>
      <c r="AN52" s="167"/>
      <c r="AO52" s="171">
        <f>SUM(D52:AF52)</f>
        <v>9476</v>
      </c>
    </row>
    <row r="53" spans="2:41" s="160" customFormat="1" ht="15.9" customHeight="1" x14ac:dyDescent="0.25">
      <c r="B53" s="443"/>
      <c r="C53" s="7" t="s">
        <v>12</v>
      </c>
      <c r="D53" s="166">
        <v>830</v>
      </c>
      <c r="E53" s="166">
        <v>1200</v>
      </c>
      <c r="F53" s="166">
        <v>155</v>
      </c>
      <c r="G53" s="166">
        <v>202</v>
      </c>
      <c r="H53" s="166">
        <v>149</v>
      </c>
      <c r="I53" s="166">
        <v>425</v>
      </c>
      <c r="J53" s="166">
        <v>270</v>
      </c>
      <c r="K53" s="166">
        <v>142</v>
      </c>
      <c r="L53" s="166">
        <v>230</v>
      </c>
      <c r="M53" s="166">
        <v>243</v>
      </c>
      <c r="N53" s="166">
        <v>216</v>
      </c>
      <c r="O53" s="166">
        <v>268</v>
      </c>
      <c r="P53" s="166">
        <v>179</v>
      </c>
      <c r="Q53" s="166">
        <v>111</v>
      </c>
      <c r="R53" s="166">
        <v>558</v>
      </c>
      <c r="S53" s="166">
        <v>172</v>
      </c>
      <c r="T53" s="166">
        <v>126</v>
      </c>
      <c r="U53" s="166">
        <v>254</v>
      </c>
      <c r="V53" s="166">
        <v>180</v>
      </c>
      <c r="W53" s="166">
        <v>389</v>
      </c>
      <c r="X53" s="166">
        <v>54</v>
      </c>
      <c r="Y53" s="166">
        <v>438</v>
      </c>
      <c r="Z53" s="166">
        <v>32</v>
      </c>
      <c r="AA53" s="166">
        <v>150</v>
      </c>
      <c r="AB53" s="166">
        <v>1203</v>
      </c>
      <c r="AC53" s="166">
        <v>85</v>
      </c>
      <c r="AD53" s="166">
        <v>195</v>
      </c>
      <c r="AE53" s="166"/>
      <c r="AF53" s="166"/>
      <c r="AG53" s="166"/>
      <c r="AH53" s="166"/>
      <c r="AI53" s="166"/>
      <c r="AJ53" s="166"/>
      <c r="AK53" s="166"/>
      <c r="AL53" s="166"/>
      <c r="AM53" s="166"/>
      <c r="AN53" s="166"/>
      <c r="AO53" s="171">
        <f t="shared" ref="AO53:AO57" si="1">SUM(D53:AF53)</f>
        <v>8456</v>
      </c>
    </row>
    <row r="54" spans="2:41" s="160" customFormat="1" ht="15.9" customHeight="1" x14ac:dyDescent="0.25">
      <c r="B54" s="444"/>
      <c r="C54" s="274" t="s">
        <v>125</v>
      </c>
      <c r="D54" s="166">
        <v>825</v>
      </c>
      <c r="E54" s="166">
        <v>1182</v>
      </c>
      <c r="F54" s="166">
        <v>153</v>
      </c>
      <c r="G54" s="166">
        <v>197</v>
      </c>
      <c r="H54" s="166">
        <v>146</v>
      </c>
      <c r="I54" s="166">
        <v>423</v>
      </c>
      <c r="J54" s="166">
        <v>269</v>
      </c>
      <c r="K54" s="166">
        <v>139</v>
      </c>
      <c r="L54" s="166">
        <v>227</v>
      </c>
      <c r="M54" s="166">
        <v>240</v>
      </c>
      <c r="N54" s="166">
        <v>211</v>
      </c>
      <c r="O54" s="166">
        <v>267</v>
      </c>
      <c r="P54" s="166">
        <v>178</v>
      </c>
      <c r="Q54" s="166">
        <v>105</v>
      </c>
      <c r="R54" s="166">
        <v>549</v>
      </c>
      <c r="S54" s="166">
        <v>169</v>
      </c>
      <c r="T54" s="166">
        <v>119</v>
      </c>
      <c r="U54" s="166">
        <v>248</v>
      </c>
      <c r="V54" s="166">
        <v>174</v>
      </c>
      <c r="W54" s="166">
        <v>381</v>
      </c>
      <c r="X54" s="166">
        <v>52</v>
      </c>
      <c r="Y54" s="166">
        <v>426</v>
      </c>
      <c r="Z54" s="166">
        <v>32</v>
      </c>
      <c r="AA54" s="166">
        <v>145</v>
      </c>
      <c r="AB54" s="166">
        <v>1134</v>
      </c>
      <c r="AC54" s="166">
        <v>83</v>
      </c>
      <c r="AD54" s="166">
        <v>184</v>
      </c>
      <c r="AE54" s="166"/>
      <c r="AF54" s="166"/>
      <c r="AG54" s="166"/>
      <c r="AH54" s="166"/>
      <c r="AI54" s="166"/>
      <c r="AJ54" s="166"/>
      <c r="AK54" s="166"/>
      <c r="AL54" s="166"/>
      <c r="AM54" s="166"/>
      <c r="AN54" s="166"/>
      <c r="AO54" s="171">
        <f t="shared" si="1"/>
        <v>8258</v>
      </c>
    </row>
    <row r="55" spans="2:41" s="160" customFormat="1" ht="15.9" customHeight="1" x14ac:dyDescent="0.25">
      <c r="B55" s="442" t="s">
        <v>919</v>
      </c>
      <c r="C55" s="19" t="s">
        <v>14</v>
      </c>
      <c r="D55" s="167">
        <f>7277-6321-51</f>
        <v>905</v>
      </c>
      <c r="E55" s="167">
        <v>1280</v>
      </c>
      <c r="F55" s="167">
        <f>1098-925-9</f>
        <v>164</v>
      </c>
      <c r="G55" s="167">
        <v>220</v>
      </c>
      <c r="H55" s="167">
        <f>792-626-2</f>
        <v>164</v>
      </c>
      <c r="I55" s="167">
        <v>443</v>
      </c>
      <c r="J55" s="167">
        <f>1403-1090-10</f>
        <v>303</v>
      </c>
      <c r="K55" s="167">
        <f>809-660-2</f>
        <v>147</v>
      </c>
      <c r="L55" s="167">
        <v>255</v>
      </c>
      <c r="M55" s="167">
        <v>266</v>
      </c>
      <c r="N55" s="167">
        <f>831-593-1</f>
        <v>237</v>
      </c>
      <c r="O55" s="167">
        <f>928-635</f>
        <v>293</v>
      </c>
      <c r="P55" s="167">
        <f>650-450</f>
        <v>200</v>
      </c>
      <c r="Q55" s="167">
        <f>507-379</f>
        <v>128</v>
      </c>
      <c r="R55" s="167">
        <v>619</v>
      </c>
      <c r="S55" s="167">
        <f>491-298</f>
        <v>193</v>
      </c>
      <c r="T55" s="167">
        <f>475-319</f>
        <v>156</v>
      </c>
      <c r="U55" s="167">
        <f>758-452</f>
        <v>306</v>
      </c>
      <c r="V55" s="167">
        <v>247</v>
      </c>
      <c r="W55" s="167">
        <f>846-362</f>
        <v>484</v>
      </c>
      <c r="X55" s="167">
        <f>144-71</f>
        <v>73</v>
      </c>
      <c r="Y55" s="167">
        <v>640</v>
      </c>
      <c r="Z55" s="167">
        <v>54</v>
      </c>
      <c r="AA55" s="167">
        <f>260-24</f>
        <v>236</v>
      </c>
      <c r="AB55" s="167">
        <v>1136</v>
      </c>
      <c r="AC55" s="167">
        <f>85-2</f>
        <v>83</v>
      </c>
      <c r="AD55" s="167">
        <v>188</v>
      </c>
      <c r="AE55" s="167"/>
      <c r="AF55" s="167"/>
      <c r="AG55" s="167"/>
      <c r="AH55" s="167"/>
      <c r="AI55" s="167"/>
      <c r="AJ55" s="167"/>
      <c r="AK55" s="167"/>
      <c r="AL55" s="167"/>
      <c r="AM55" s="167"/>
      <c r="AN55" s="167"/>
      <c r="AO55" s="171">
        <f t="shared" si="1"/>
        <v>9420</v>
      </c>
    </row>
    <row r="56" spans="2:41" s="160" customFormat="1" ht="15.9" customHeight="1" x14ac:dyDescent="0.25">
      <c r="B56" s="443"/>
      <c r="C56" s="7" t="s">
        <v>12</v>
      </c>
      <c r="D56" s="166">
        <v>757</v>
      </c>
      <c r="E56" s="166">
        <v>1105</v>
      </c>
      <c r="F56" s="166">
        <v>135</v>
      </c>
      <c r="G56" s="166">
        <v>187</v>
      </c>
      <c r="H56" s="166">
        <v>141</v>
      </c>
      <c r="I56" s="166">
        <v>384</v>
      </c>
      <c r="J56" s="166">
        <v>249</v>
      </c>
      <c r="K56" s="166">
        <v>124</v>
      </c>
      <c r="L56" s="166">
        <v>201</v>
      </c>
      <c r="M56" s="166">
        <v>207</v>
      </c>
      <c r="N56" s="166">
        <v>192</v>
      </c>
      <c r="O56" s="166">
        <v>236</v>
      </c>
      <c r="P56" s="166">
        <v>152</v>
      </c>
      <c r="Q56" s="166">
        <v>74</v>
      </c>
      <c r="R56" s="166">
        <v>513</v>
      </c>
      <c r="S56" s="166">
        <v>151</v>
      </c>
      <c r="T56" s="166">
        <v>84</v>
      </c>
      <c r="U56" s="166">
        <v>230</v>
      </c>
      <c r="V56" s="166">
        <v>117</v>
      </c>
      <c r="W56" s="166">
        <v>324</v>
      </c>
      <c r="X56" s="166">
        <v>27</v>
      </c>
      <c r="Y56" s="166">
        <v>367</v>
      </c>
      <c r="Z56" s="166">
        <v>27</v>
      </c>
      <c r="AA56" s="166">
        <v>116</v>
      </c>
      <c r="AB56" s="166">
        <v>767</v>
      </c>
      <c r="AC56" s="166">
        <v>46</v>
      </c>
      <c r="AD56" s="166">
        <v>96</v>
      </c>
      <c r="AE56" s="166">
        <v>811</v>
      </c>
      <c r="AF56" s="166">
        <v>108</v>
      </c>
      <c r="AG56" s="166"/>
      <c r="AH56" s="166"/>
      <c r="AI56" s="166"/>
      <c r="AJ56" s="166"/>
      <c r="AK56" s="166"/>
      <c r="AL56" s="166"/>
      <c r="AM56" s="166"/>
      <c r="AN56" s="166"/>
      <c r="AO56" s="171">
        <f t="shared" si="1"/>
        <v>7928</v>
      </c>
    </row>
    <row r="57" spans="2:41" s="160" customFormat="1" ht="15.9" customHeight="1" x14ac:dyDescent="0.25">
      <c r="B57" s="444"/>
      <c r="C57" s="274" t="s">
        <v>125</v>
      </c>
      <c r="D57" s="166">
        <v>747</v>
      </c>
      <c r="E57" s="166">
        <v>1086</v>
      </c>
      <c r="F57" s="166">
        <v>135</v>
      </c>
      <c r="G57" s="166">
        <v>186</v>
      </c>
      <c r="H57" s="166">
        <v>139</v>
      </c>
      <c r="I57" s="166">
        <v>379</v>
      </c>
      <c r="J57" s="166">
        <v>246</v>
      </c>
      <c r="K57" s="166">
        <v>123</v>
      </c>
      <c r="L57" s="166">
        <v>201</v>
      </c>
      <c r="M57" s="166">
        <v>205</v>
      </c>
      <c r="N57" s="166">
        <v>192</v>
      </c>
      <c r="O57" s="166">
        <v>230</v>
      </c>
      <c r="P57" s="166">
        <v>148</v>
      </c>
      <c r="Q57" s="166">
        <v>72</v>
      </c>
      <c r="R57" s="166">
        <v>506</v>
      </c>
      <c r="S57" s="166">
        <v>148</v>
      </c>
      <c r="T57" s="166">
        <v>81</v>
      </c>
      <c r="U57" s="166">
        <v>227</v>
      </c>
      <c r="V57" s="166">
        <v>112</v>
      </c>
      <c r="W57" s="166">
        <v>317</v>
      </c>
      <c r="X57" s="166">
        <v>26</v>
      </c>
      <c r="Y57" s="166">
        <v>357</v>
      </c>
      <c r="Z57" s="166">
        <v>26</v>
      </c>
      <c r="AA57" s="166">
        <v>112</v>
      </c>
      <c r="AB57" s="166">
        <v>755</v>
      </c>
      <c r="AC57" s="166">
        <v>41</v>
      </c>
      <c r="AD57" s="166">
        <v>86</v>
      </c>
      <c r="AE57" s="166">
        <v>762</v>
      </c>
      <c r="AF57" s="166">
        <v>101</v>
      </c>
      <c r="AG57" s="166"/>
      <c r="AH57" s="166"/>
      <c r="AI57" s="166"/>
      <c r="AJ57" s="166"/>
      <c r="AK57" s="166"/>
      <c r="AL57" s="166"/>
      <c r="AM57" s="166"/>
      <c r="AN57" s="166"/>
      <c r="AO57" s="171">
        <f t="shared" si="1"/>
        <v>7746</v>
      </c>
    </row>
    <row r="58" spans="2:41" s="160" customFormat="1" ht="15.9" customHeight="1" x14ac:dyDescent="0.25">
      <c r="B58" s="442" t="s">
        <v>939</v>
      </c>
      <c r="C58" s="19" t="s">
        <v>14</v>
      </c>
      <c r="D58" s="167">
        <v>840</v>
      </c>
      <c r="E58" s="167">
        <v>1195</v>
      </c>
      <c r="F58" s="167">
        <v>152</v>
      </c>
      <c r="G58" s="167">
        <v>204</v>
      </c>
      <c r="H58" s="167">
        <v>150</v>
      </c>
      <c r="I58" s="167">
        <v>418</v>
      </c>
      <c r="J58" s="167">
        <v>274</v>
      </c>
      <c r="K58" s="167">
        <v>138</v>
      </c>
      <c r="L58" s="167">
        <v>225</v>
      </c>
      <c r="M58" s="167">
        <v>236</v>
      </c>
      <c r="N58" s="167">
        <v>220</v>
      </c>
      <c r="O58" s="167">
        <v>263</v>
      </c>
      <c r="P58" s="167">
        <v>174</v>
      </c>
      <c r="Q58" s="167">
        <v>110</v>
      </c>
      <c r="R58" s="167">
        <v>555</v>
      </c>
      <c r="S58" s="167">
        <v>178</v>
      </c>
      <c r="T58" s="167">
        <v>130</v>
      </c>
      <c r="U58" s="167">
        <v>260</v>
      </c>
      <c r="V58" s="167">
        <v>197</v>
      </c>
      <c r="W58" s="167">
        <v>394</v>
      </c>
      <c r="X58" s="167">
        <v>55</v>
      </c>
      <c r="Y58" s="167">
        <v>464</v>
      </c>
      <c r="Z58" s="167">
        <v>36</v>
      </c>
      <c r="AA58" s="167">
        <v>168</v>
      </c>
      <c r="AB58" s="167">
        <v>1069</v>
      </c>
      <c r="AC58" s="167">
        <v>81</v>
      </c>
      <c r="AD58" s="167">
        <v>183</v>
      </c>
      <c r="AE58" s="167">
        <v>760</v>
      </c>
      <c r="AF58" s="167">
        <v>101</v>
      </c>
      <c r="AG58" s="167"/>
      <c r="AH58" s="167"/>
      <c r="AI58" s="167"/>
      <c r="AJ58" s="167"/>
      <c r="AK58" s="167"/>
      <c r="AL58" s="167"/>
      <c r="AM58" s="167"/>
      <c r="AN58" s="167"/>
      <c r="AO58" s="171">
        <f t="shared" ref="AO58" si="2">SUM(D58:AF58)</f>
        <v>9230</v>
      </c>
    </row>
    <row r="59" spans="2:41" s="160" customFormat="1" ht="15.9" customHeight="1" x14ac:dyDescent="0.25">
      <c r="B59" s="443"/>
      <c r="C59" s="7" t="s">
        <v>12</v>
      </c>
      <c r="D59" s="166">
        <v>685</v>
      </c>
      <c r="E59" s="166">
        <v>1010</v>
      </c>
      <c r="F59" s="166">
        <v>122</v>
      </c>
      <c r="G59" s="166">
        <v>163</v>
      </c>
      <c r="H59" s="166">
        <v>114</v>
      </c>
      <c r="I59" s="166">
        <v>353</v>
      </c>
      <c r="J59" s="166">
        <v>197</v>
      </c>
      <c r="K59" s="166">
        <v>108</v>
      </c>
      <c r="L59" s="166">
        <v>174</v>
      </c>
      <c r="M59" s="166">
        <v>167</v>
      </c>
      <c r="N59" s="166">
        <v>178</v>
      </c>
      <c r="O59" s="166">
        <v>195</v>
      </c>
      <c r="P59" s="166">
        <v>130</v>
      </c>
      <c r="Q59" s="166">
        <v>65</v>
      </c>
      <c r="R59" s="166">
        <v>438</v>
      </c>
      <c r="S59" s="166">
        <v>120</v>
      </c>
      <c r="T59" s="166">
        <v>68</v>
      </c>
      <c r="U59" s="166">
        <v>168</v>
      </c>
      <c r="V59" s="166">
        <v>106</v>
      </c>
      <c r="W59" s="166">
        <v>250</v>
      </c>
      <c r="X59" s="166">
        <v>31</v>
      </c>
      <c r="Y59" s="166">
        <v>286</v>
      </c>
      <c r="Z59" s="166">
        <v>23</v>
      </c>
      <c r="AA59" s="166">
        <v>103</v>
      </c>
      <c r="AB59" s="166">
        <v>593</v>
      </c>
      <c r="AC59" s="166">
        <v>33</v>
      </c>
      <c r="AD59" s="166">
        <v>76</v>
      </c>
      <c r="AE59" s="166">
        <v>491</v>
      </c>
      <c r="AF59" s="166">
        <v>60</v>
      </c>
      <c r="AG59" s="166">
        <v>1311</v>
      </c>
      <c r="AH59" s="166">
        <v>349</v>
      </c>
      <c r="AI59" s="166">
        <v>62</v>
      </c>
      <c r="AJ59" s="166">
        <v>633</v>
      </c>
      <c r="AK59" s="166"/>
      <c r="AL59" s="166"/>
      <c r="AM59" s="166"/>
      <c r="AN59" s="166"/>
      <c r="AO59" s="171">
        <f>SUM(D59:AJ59)</f>
        <v>8862</v>
      </c>
    </row>
    <row r="60" spans="2:41" s="160" customFormat="1" ht="15.9" customHeight="1" x14ac:dyDescent="0.25">
      <c r="B60" s="444"/>
      <c r="C60" s="274" t="s">
        <v>125</v>
      </c>
      <c r="D60" s="166">
        <v>669</v>
      </c>
      <c r="E60" s="166">
        <v>992</v>
      </c>
      <c r="F60" s="166">
        <v>117</v>
      </c>
      <c r="G60" s="166">
        <v>162</v>
      </c>
      <c r="H60" s="166">
        <v>113</v>
      </c>
      <c r="I60" s="166">
        <v>352</v>
      </c>
      <c r="J60" s="166">
        <v>194</v>
      </c>
      <c r="K60" s="166">
        <v>104</v>
      </c>
      <c r="L60" s="166">
        <v>173</v>
      </c>
      <c r="M60" s="166">
        <v>164</v>
      </c>
      <c r="N60" s="166">
        <v>176</v>
      </c>
      <c r="O60" s="166">
        <v>185</v>
      </c>
      <c r="P60" s="166">
        <v>128</v>
      </c>
      <c r="Q60" s="166">
        <v>58</v>
      </c>
      <c r="R60" s="166">
        <v>428</v>
      </c>
      <c r="S60" s="166">
        <v>116</v>
      </c>
      <c r="T60" s="166">
        <v>64</v>
      </c>
      <c r="U60" s="166">
        <v>162</v>
      </c>
      <c r="V60" s="166">
        <v>100</v>
      </c>
      <c r="W60" s="166">
        <v>241</v>
      </c>
      <c r="X60" s="166">
        <v>31</v>
      </c>
      <c r="Y60" s="166">
        <v>282</v>
      </c>
      <c r="Z60" s="166">
        <v>23</v>
      </c>
      <c r="AA60" s="166">
        <v>97</v>
      </c>
      <c r="AB60" s="166">
        <v>581</v>
      </c>
      <c r="AC60" s="166">
        <v>31</v>
      </c>
      <c r="AD60" s="166">
        <v>70</v>
      </c>
      <c r="AE60" s="166">
        <v>485</v>
      </c>
      <c r="AF60" s="166">
        <v>56</v>
      </c>
      <c r="AG60" s="166">
        <v>1204</v>
      </c>
      <c r="AH60" s="166">
        <v>330</v>
      </c>
      <c r="AI60" s="166">
        <v>56</v>
      </c>
      <c r="AJ60" s="166">
        <v>596</v>
      </c>
      <c r="AK60" s="166"/>
      <c r="AL60" s="166"/>
      <c r="AM60" s="166"/>
      <c r="AN60" s="166"/>
      <c r="AO60" s="171">
        <f>SUM(D60:AJ60)</f>
        <v>8540</v>
      </c>
    </row>
    <row r="61" spans="2:41" s="160" customFormat="1" ht="15.9" customHeight="1" x14ac:dyDescent="0.25">
      <c r="B61" s="442" t="s">
        <v>1006</v>
      </c>
      <c r="C61" s="19" t="s">
        <v>14</v>
      </c>
      <c r="D61" s="167">
        <v>756</v>
      </c>
      <c r="E61" s="167">
        <v>1103</v>
      </c>
      <c r="F61" s="167">
        <v>136</v>
      </c>
      <c r="G61" s="167">
        <v>184</v>
      </c>
      <c r="H61" s="167">
        <v>134</v>
      </c>
      <c r="I61" s="167">
        <v>385</v>
      </c>
      <c r="J61" s="167">
        <v>239</v>
      </c>
      <c r="K61" s="167">
        <v>115</v>
      </c>
      <c r="L61" s="167">
        <v>205</v>
      </c>
      <c r="M61" s="167">
        <v>196</v>
      </c>
      <c r="N61" s="167">
        <v>197</v>
      </c>
      <c r="O61" s="167">
        <v>224</v>
      </c>
      <c r="P61" s="167">
        <v>154</v>
      </c>
      <c r="Q61" s="167">
        <v>77</v>
      </c>
      <c r="R61" s="167">
        <v>489</v>
      </c>
      <c r="S61" s="167">
        <v>149</v>
      </c>
      <c r="T61" s="167">
        <v>87</v>
      </c>
      <c r="U61" s="167">
        <v>216</v>
      </c>
      <c r="V61" s="167">
        <v>144</v>
      </c>
      <c r="W61" s="167">
        <v>318</v>
      </c>
      <c r="X61" s="167">
        <v>39</v>
      </c>
      <c r="Y61" s="167">
        <v>369</v>
      </c>
      <c r="Z61" s="167">
        <v>29</v>
      </c>
      <c r="AA61" s="167">
        <v>134</v>
      </c>
      <c r="AB61" s="167">
        <v>778</v>
      </c>
      <c r="AC61" s="167">
        <v>49</v>
      </c>
      <c r="AD61" s="167">
        <v>104</v>
      </c>
      <c r="AE61" s="167">
        <v>702</v>
      </c>
      <c r="AF61" s="167">
        <v>101</v>
      </c>
      <c r="AG61" s="167">
        <v>1206</v>
      </c>
      <c r="AH61" s="167">
        <v>333</v>
      </c>
      <c r="AI61" s="167">
        <v>57</v>
      </c>
      <c r="AJ61" s="167">
        <v>597</v>
      </c>
      <c r="AK61" s="167"/>
      <c r="AL61" s="167"/>
      <c r="AM61" s="167"/>
      <c r="AN61" s="167"/>
      <c r="AO61" s="171">
        <f>SUM(D61:AN61)</f>
        <v>10006</v>
      </c>
    </row>
    <row r="62" spans="2:41" s="160" customFormat="1" ht="15.9" customHeight="1" x14ac:dyDescent="0.25">
      <c r="B62" s="443"/>
      <c r="C62" s="7" t="s">
        <v>12</v>
      </c>
      <c r="D62" s="166">
        <v>599</v>
      </c>
      <c r="E62" s="166">
        <v>930</v>
      </c>
      <c r="F62" s="166">
        <v>102</v>
      </c>
      <c r="G62" s="166">
        <v>142</v>
      </c>
      <c r="H62" s="166">
        <v>95</v>
      </c>
      <c r="I62" s="166">
        <v>316</v>
      </c>
      <c r="J62" s="166">
        <v>182</v>
      </c>
      <c r="K62" s="166">
        <v>98</v>
      </c>
      <c r="L62" s="166">
        <v>153</v>
      </c>
      <c r="M62" s="166">
        <v>155</v>
      </c>
      <c r="N62" s="166">
        <v>157</v>
      </c>
      <c r="O62" s="166">
        <v>167</v>
      </c>
      <c r="P62" s="166">
        <v>116</v>
      </c>
      <c r="Q62" s="166">
        <v>53</v>
      </c>
      <c r="R62" s="166">
        <v>383</v>
      </c>
      <c r="S62" s="166">
        <v>103</v>
      </c>
      <c r="T62" s="166">
        <v>54</v>
      </c>
      <c r="U62" s="166">
        <v>146</v>
      </c>
      <c r="V62" s="166">
        <v>75</v>
      </c>
      <c r="W62" s="166">
        <v>205</v>
      </c>
      <c r="X62" s="166">
        <v>25</v>
      </c>
      <c r="Y62" s="166">
        <v>245</v>
      </c>
      <c r="Z62" s="166">
        <v>15</v>
      </c>
      <c r="AA62" s="166">
        <v>68</v>
      </c>
      <c r="AB62" s="166">
        <v>518</v>
      </c>
      <c r="AC62" s="166">
        <v>29</v>
      </c>
      <c r="AD62" s="166">
        <v>58</v>
      </c>
      <c r="AE62" s="166">
        <v>395</v>
      </c>
      <c r="AF62" s="166">
        <v>53</v>
      </c>
      <c r="AG62" s="166">
        <v>851</v>
      </c>
      <c r="AH62" s="166">
        <v>217</v>
      </c>
      <c r="AI62" s="166">
        <v>28</v>
      </c>
      <c r="AJ62" s="166">
        <v>405</v>
      </c>
      <c r="AK62" s="166">
        <v>371</v>
      </c>
      <c r="AL62" s="166">
        <v>99</v>
      </c>
      <c r="AM62" s="166">
        <v>442</v>
      </c>
      <c r="AN62" s="166">
        <v>402</v>
      </c>
      <c r="AO62" s="171">
        <f>SUM(D62:AN62)</f>
        <v>8452</v>
      </c>
    </row>
    <row r="63" spans="2:41" s="160" customFormat="1" ht="15.9" customHeight="1" x14ac:dyDescent="0.25">
      <c r="B63" s="444"/>
      <c r="C63" s="161" t="s">
        <v>125</v>
      </c>
      <c r="D63" s="165">
        <v>591</v>
      </c>
      <c r="E63" s="165">
        <v>917</v>
      </c>
      <c r="F63" s="165">
        <v>101</v>
      </c>
      <c r="G63" s="165">
        <v>140</v>
      </c>
      <c r="H63" s="165">
        <v>93</v>
      </c>
      <c r="I63" s="165">
        <v>312</v>
      </c>
      <c r="J63" s="165">
        <v>180</v>
      </c>
      <c r="K63" s="165">
        <v>96</v>
      </c>
      <c r="L63" s="165">
        <v>150</v>
      </c>
      <c r="M63" s="165">
        <v>154</v>
      </c>
      <c r="N63" s="165">
        <v>157</v>
      </c>
      <c r="O63" s="165">
        <v>163</v>
      </c>
      <c r="P63" s="165">
        <v>112</v>
      </c>
      <c r="Q63" s="165">
        <v>50</v>
      </c>
      <c r="R63" s="165">
        <v>372</v>
      </c>
      <c r="S63" s="165">
        <v>100</v>
      </c>
      <c r="T63" s="165">
        <v>49</v>
      </c>
      <c r="U63" s="165">
        <v>143</v>
      </c>
      <c r="V63" s="165">
        <v>70</v>
      </c>
      <c r="W63" s="165">
        <v>202</v>
      </c>
      <c r="X63" s="165">
        <v>23</v>
      </c>
      <c r="Y63" s="165">
        <v>242</v>
      </c>
      <c r="Z63" s="165">
        <v>15</v>
      </c>
      <c r="AA63" s="165">
        <v>65</v>
      </c>
      <c r="AB63" s="165">
        <v>505</v>
      </c>
      <c r="AC63" s="165">
        <v>25</v>
      </c>
      <c r="AD63" s="165">
        <v>55</v>
      </c>
      <c r="AE63" s="165">
        <v>389</v>
      </c>
      <c r="AF63" s="165">
        <v>49</v>
      </c>
      <c r="AG63" s="165">
        <v>843</v>
      </c>
      <c r="AH63" s="165">
        <v>214</v>
      </c>
      <c r="AI63" s="165">
        <v>27</v>
      </c>
      <c r="AJ63" s="165">
        <v>395</v>
      </c>
      <c r="AK63" s="165">
        <v>344</v>
      </c>
      <c r="AL63" s="165">
        <v>94</v>
      </c>
      <c r="AM63" s="165">
        <v>416</v>
      </c>
      <c r="AN63" s="165">
        <v>370</v>
      </c>
      <c r="AO63" s="392">
        <f>SUM(D63:AN63)</f>
        <v>8223</v>
      </c>
    </row>
    <row r="65" spans="2:2" x14ac:dyDescent="0.25">
      <c r="B65" s="13" t="s">
        <v>352</v>
      </c>
    </row>
  </sheetData>
  <mergeCells count="18">
    <mergeCell ref="B61:B63"/>
    <mergeCell ref="B25:B27"/>
    <mergeCell ref="B28:B30"/>
    <mergeCell ref="B31:B33"/>
    <mergeCell ref="B34:B36"/>
    <mergeCell ref="B37:B39"/>
    <mergeCell ref="B58:B60"/>
    <mergeCell ref="B55:B57"/>
    <mergeCell ref="B52:B54"/>
    <mergeCell ref="B49:B51"/>
    <mergeCell ref="B46:B48"/>
    <mergeCell ref="B43:B45"/>
    <mergeCell ref="B40:B42"/>
    <mergeCell ref="B11:B12"/>
    <mergeCell ref="B13:B15"/>
    <mergeCell ref="B16:B18"/>
    <mergeCell ref="B19:B21"/>
    <mergeCell ref="B22:B24"/>
  </mergeCells>
  <hyperlinks>
    <hyperlink ref="B2" location="Inhalt!A1" display="zurück zum Inhalt " xr:uid="{00000000-0004-0000-0300-000000000000}"/>
  </hyperlinks>
  <pageMargins left="0.7" right="0.7" top="0.78740157499999996" bottom="0.78740157499999996"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26"/>
  <dimension ref="B2:F46"/>
  <sheetViews>
    <sheetView workbookViewId="0">
      <selection activeCell="B2" sqref="B2"/>
    </sheetView>
  </sheetViews>
  <sheetFormatPr baseColWidth="10" defaultColWidth="11.44140625" defaultRowHeight="13.2" x14ac:dyDescent="0.25"/>
  <cols>
    <col min="1" max="3" width="11.44140625" style="25"/>
    <col min="4" max="5" width="11.44140625" style="106"/>
    <col min="6" max="16384" width="11.44140625" style="25"/>
  </cols>
  <sheetData>
    <row r="2" spans="2:5" x14ac:dyDescent="0.25">
      <c r="B2" s="24" t="s">
        <v>122</v>
      </c>
    </row>
    <row r="7" spans="2:5" ht="17.399999999999999" x14ac:dyDescent="0.3">
      <c r="B7" s="68" t="s">
        <v>131</v>
      </c>
    </row>
    <row r="8" spans="2:5" ht="13.8" thickBot="1" x14ac:dyDescent="0.3"/>
    <row r="9" spans="2:5" s="126" customFormat="1" ht="21" customHeight="1" thickTop="1" thickBot="1" x14ac:dyDescent="0.3">
      <c r="B9" s="432"/>
      <c r="C9" s="432"/>
      <c r="D9" s="433" t="s">
        <v>113</v>
      </c>
      <c r="E9" s="433" t="s">
        <v>114</v>
      </c>
    </row>
    <row r="10" spans="2:5" ht="15.9" customHeight="1" thickTop="1" x14ac:dyDescent="0.25">
      <c r="B10" s="538" t="s">
        <v>11</v>
      </c>
      <c r="C10" s="126" t="s">
        <v>25</v>
      </c>
      <c r="D10" s="133">
        <v>12414</v>
      </c>
      <c r="E10" s="133">
        <v>6540</v>
      </c>
    </row>
    <row r="11" spans="2:5" ht="15.9" customHeight="1" x14ac:dyDescent="0.25">
      <c r="B11" s="538"/>
      <c r="C11" s="126" t="s">
        <v>24</v>
      </c>
      <c r="D11" s="133">
        <v>8445</v>
      </c>
      <c r="E11" s="133">
        <v>4339</v>
      </c>
    </row>
    <row r="12" spans="2:5" ht="15.9" customHeight="1" x14ac:dyDescent="0.25">
      <c r="B12" s="535" t="s">
        <v>13</v>
      </c>
      <c r="C12" s="127" t="s">
        <v>25</v>
      </c>
      <c r="D12" s="184">
        <v>7888</v>
      </c>
      <c r="E12" s="184">
        <v>4599</v>
      </c>
    </row>
    <row r="13" spans="2:5" ht="15.9" customHeight="1" x14ac:dyDescent="0.25">
      <c r="B13" s="537"/>
      <c r="C13" s="129" t="s">
        <v>24</v>
      </c>
      <c r="D13" s="185">
        <v>5378</v>
      </c>
      <c r="E13" s="185">
        <v>3051</v>
      </c>
    </row>
    <row r="14" spans="2:5" ht="15.9" customHeight="1" x14ac:dyDescent="0.25">
      <c r="B14" s="538" t="s">
        <v>15</v>
      </c>
      <c r="C14" s="126" t="s">
        <v>25</v>
      </c>
      <c r="D14" s="133">
        <v>7776</v>
      </c>
      <c r="E14" s="133">
        <v>5663</v>
      </c>
    </row>
    <row r="15" spans="2:5" ht="15.9" customHeight="1" x14ac:dyDescent="0.25">
      <c r="B15" s="538"/>
      <c r="C15" s="126" t="s">
        <v>24</v>
      </c>
      <c r="D15" s="133">
        <v>5664</v>
      </c>
      <c r="E15" s="133">
        <v>3871</v>
      </c>
    </row>
    <row r="16" spans="2:5" ht="15.9" customHeight="1" x14ac:dyDescent="0.25">
      <c r="B16" s="535" t="s">
        <v>28</v>
      </c>
      <c r="C16" s="127" t="s">
        <v>25</v>
      </c>
      <c r="D16" s="184">
        <v>6913</v>
      </c>
      <c r="E16" s="184">
        <v>4855</v>
      </c>
    </row>
    <row r="17" spans="2:5" ht="15.9" customHeight="1" x14ac:dyDescent="0.25">
      <c r="B17" s="537"/>
      <c r="C17" s="129" t="s">
        <v>24</v>
      </c>
      <c r="D17" s="185">
        <v>4669</v>
      </c>
      <c r="E17" s="185">
        <v>3179</v>
      </c>
    </row>
    <row r="18" spans="2:5" ht="15.9" customHeight="1" x14ac:dyDescent="0.25">
      <c r="B18" s="538" t="s">
        <v>29</v>
      </c>
      <c r="C18" s="126" t="s">
        <v>25</v>
      </c>
      <c r="D18" s="133">
        <v>7358</v>
      </c>
      <c r="E18" s="133">
        <v>8249</v>
      </c>
    </row>
    <row r="19" spans="2:5" ht="15.9" customHeight="1" x14ac:dyDescent="0.25">
      <c r="B19" s="538"/>
      <c r="C19" s="126" t="s">
        <v>24</v>
      </c>
      <c r="D19" s="133">
        <v>4987</v>
      </c>
      <c r="E19" s="133">
        <v>5248</v>
      </c>
    </row>
    <row r="20" spans="2:5" ht="15.9" customHeight="1" x14ac:dyDescent="0.25">
      <c r="B20" s="535" t="s">
        <v>18</v>
      </c>
      <c r="C20" s="127" t="s">
        <v>25</v>
      </c>
      <c r="D20" s="184">
        <v>6069</v>
      </c>
      <c r="E20" s="184">
        <v>8550</v>
      </c>
    </row>
    <row r="21" spans="2:5" ht="15.9" customHeight="1" x14ac:dyDescent="0.25">
      <c r="B21" s="537"/>
      <c r="C21" s="129" t="s">
        <v>24</v>
      </c>
      <c r="D21" s="185">
        <v>4058</v>
      </c>
      <c r="E21" s="185">
        <v>5455</v>
      </c>
    </row>
    <row r="22" spans="2:5" ht="15.9" customHeight="1" x14ac:dyDescent="0.25">
      <c r="B22" s="538" t="s">
        <v>53</v>
      </c>
      <c r="C22" s="126" t="s">
        <v>25</v>
      </c>
      <c r="D22" s="133">
        <v>5779</v>
      </c>
      <c r="E22" s="133">
        <v>8646</v>
      </c>
    </row>
    <row r="23" spans="2:5" ht="15.9" customHeight="1" x14ac:dyDescent="0.25">
      <c r="B23" s="538"/>
      <c r="C23" s="126" t="s">
        <v>24</v>
      </c>
      <c r="D23" s="133">
        <v>3874</v>
      </c>
      <c r="E23" s="133">
        <v>5619</v>
      </c>
    </row>
    <row r="24" spans="2:5" ht="15.9" customHeight="1" x14ac:dyDescent="0.25">
      <c r="B24" s="535" t="s">
        <v>78</v>
      </c>
      <c r="C24" s="127" t="s">
        <v>25</v>
      </c>
      <c r="D24" s="184">
        <v>5074</v>
      </c>
      <c r="E24" s="184">
        <v>8343</v>
      </c>
    </row>
    <row r="25" spans="2:5" ht="15.9" customHeight="1" x14ac:dyDescent="0.25">
      <c r="B25" s="537"/>
      <c r="C25" s="129" t="s">
        <v>24</v>
      </c>
      <c r="D25" s="185">
        <v>3454</v>
      </c>
      <c r="E25" s="185">
        <v>5522</v>
      </c>
    </row>
    <row r="26" spans="2:5" ht="15.9" customHeight="1" x14ac:dyDescent="0.25">
      <c r="B26" s="538" t="s">
        <v>81</v>
      </c>
      <c r="C26" s="126" t="s">
        <v>25</v>
      </c>
      <c r="D26" s="133">
        <v>4415</v>
      </c>
      <c r="E26" s="133">
        <v>8790</v>
      </c>
    </row>
    <row r="27" spans="2:5" ht="15.9" customHeight="1" x14ac:dyDescent="0.25">
      <c r="B27" s="538"/>
      <c r="C27" s="126" t="s">
        <v>24</v>
      </c>
      <c r="D27" s="133">
        <v>3038</v>
      </c>
      <c r="E27" s="133">
        <v>5850</v>
      </c>
    </row>
    <row r="28" spans="2:5" ht="15.9" customHeight="1" x14ac:dyDescent="0.25">
      <c r="B28" s="535" t="s">
        <v>90</v>
      </c>
      <c r="C28" s="127" t="s">
        <v>25</v>
      </c>
      <c r="D28" s="184">
        <v>4240</v>
      </c>
      <c r="E28" s="184">
        <v>8351</v>
      </c>
    </row>
    <row r="29" spans="2:5" ht="15.9" customHeight="1" x14ac:dyDescent="0.25">
      <c r="B29" s="537"/>
      <c r="C29" s="129" t="s">
        <v>24</v>
      </c>
      <c r="D29" s="185">
        <v>2895</v>
      </c>
      <c r="E29" s="185">
        <v>5581</v>
      </c>
    </row>
    <row r="30" spans="2:5" ht="15.9" customHeight="1" x14ac:dyDescent="0.25">
      <c r="B30" s="535" t="s">
        <v>99</v>
      </c>
      <c r="C30" s="127" t="s">
        <v>25</v>
      </c>
      <c r="D30" s="184">
        <v>4412</v>
      </c>
      <c r="E30" s="184">
        <v>9182</v>
      </c>
    </row>
    <row r="31" spans="2:5" ht="15.9" customHeight="1" x14ac:dyDescent="0.25">
      <c r="B31" s="537"/>
      <c r="C31" s="129" t="s">
        <v>24</v>
      </c>
      <c r="D31" s="185">
        <v>3100</v>
      </c>
      <c r="E31" s="185">
        <v>6249</v>
      </c>
    </row>
    <row r="32" spans="2:5" ht="15.9" customHeight="1" x14ac:dyDescent="0.25">
      <c r="B32" s="535" t="s">
        <v>781</v>
      </c>
      <c r="C32" s="127" t="s">
        <v>25</v>
      </c>
      <c r="D32" s="184">
        <v>4157</v>
      </c>
      <c r="E32" s="184">
        <v>8976</v>
      </c>
    </row>
    <row r="33" spans="2:6" ht="15.9" customHeight="1" x14ac:dyDescent="0.25">
      <c r="B33" s="537"/>
      <c r="C33" s="129" t="s">
        <v>24</v>
      </c>
      <c r="D33" s="185">
        <v>2950</v>
      </c>
      <c r="E33" s="185">
        <v>6169</v>
      </c>
    </row>
    <row r="34" spans="2:6" ht="15.9" customHeight="1" x14ac:dyDescent="0.25">
      <c r="B34" s="535" t="s">
        <v>813</v>
      </c>
      <c r="C34" s="127" t="s">
        <v>25</v>
      </c>
      <c r="D34" s="184">
        <v>4174</v>
      </c>
      <c r="E34" s="184">
        <v>7726</v>
      </c>
    </row>
    <row r="35" spans="2:6" ht="15.9" customHeight="1" x14ac:dyDescent="0.25">
      <c r="B35" s="537"/>
      <c r="C35" s="129" t="s">
        <v>24</v>
      </c>
      <c r="D35" s="185">
        <v>3050</v>
      </c>
      <c r="E35" s="185">
        <v>5415</v>
      </c>
    </row>
    <row r="36" spans="2:6" ht="15.9" customHeight="1" x14ac:dyDescent="0.25">
      <c r="B36" s="535" t="s">
        <v>853</v>
      </c>
      <c r="C36" s="127" t="s">
        <v>25</v>
      </c>
      <c r="D36" s="184">
        <v>6828</v>
      </c>
      <c r="E36" s="184">
        <v>3382</v>
      </c>
      <c r="F36" s="25" t="s">
        <v>878</v>
      </c>
    </row>
    <row r="37" spans="2:6" ht="15.9" customHeight="1" x14ac:dyDescent="0.25">
      <c r="B37" s="537"/>
      <c r="C37" s="129" t="s">
        <v>24</v>
      </c>
      <c r="D37" s="185">
        <v>5166</v>
      </c>
      <c r="E37" s="185">
        <v>2515</v>
      </c>
      <c r="F37" s="25" t="s">
        <v>877</v>
      </c>
    </row>
    <row r="38" spans="2:6" ht="15.9" customHeight="1" x14ac:dyDescent="0.25">
      <c r="B38" s="535" t="s">
        <v>887</v>
      </c>
      <c r="C38" s="127" t="s">
        <v>25</v>
      </c>
      <c r="D38" s="184">
        <v>4236</v>
      </c>
      <c r="E38" s="184">
        <f>318+6714</f>
        <v>7032</v>
      </c>
      <c r="F38" s="25" t="s">
        <v>896</v>
      </c>
    </row>
    <row r="39" spans="2:6" ht="15.9" customHeight="1" x14ac:dyDescent="0.25">
      <c r="B39" s="537"/>
      <c r="C39" s="129" t="s">
        <v>24</v>
      </c>
      <c r="D39" s="185">
        <v>3372</v>
      </c>
      <c r="E39" s="185">
        <f>4867+217</f>
        <v>5084</v>
      </c>
      <c r="F39" s="25" t="s">
        <v>895</v>
      </c>
    </row>
    <row r="40" spans="2:6" ht="15.9" customHeight="1" x14ac:dyDescent="0.25">
      <c r="B40" s="535" t="s">
        <v>919</v>
      </c>
      <c r="C40" s="127" t="s">
        <v>25</v>
      </c>
      <c r="D40" s="184">
        <v>3980</v>
      </c>
      <c r="E40" s="184">
        <f>587+5699</f>
        <v>6286</v>
      </c>
      <c r="F40" s="25" t="s">
        <v>929</v>
      </c>
    </row>
    <row r="41" spans="2:6" ht="15.9" customHeight="1" x14ac:dyDescent="0.25">
      <c r="B41" s="537"/>
      <c r="C41" s="129" t="s">
        <v>24</v>
      </c>
      <c r="D41" s="185">
        <v>3157</v>
      </c>
      <c r="E41" s="185">
        <f>437+4334</f>
        <v>4771</v>
      </c>
      <c r="F41" s="25" t="s">
        <v>928</v>
      </c>
    </row>
    <row r="42" spans="2:6" ht="15.9" customHeight="1" x14ac:dyDescent="0.25">
      <c r="B42" s="535" t="s">
        <v>939</v>
      </c>
      <c r="C42" s="127" t="s">
        <v>25</v>
      </c>
      <c r="D42" s="184">
        <v>5158</v>
      </c>
      <c r="E42" s="184">
        <v>6585</v>
      </c>
    </row>
    <row r="43" spans="2:6" ht="15.9" customHeight="1" x14ac:dyDescent="0.25">
      <c r="B43" s="537"/>
      <c r="C43" s="129" t="s">
        <v>24</v>
      </c>
      <c r="D43" s="185">
        <v>3994</v>
      </c>
      <c r="E43" s="185">
        <v>4868</v>
      </c>
    </row>
    <row r="44" spans="2:6" ht="15.9" customHeight="1" x14ac:dyDescent="0.25">
      <c r="B44" s="538" t="s">
        <v>1006</v>
      </c>
      <c r="C44" s="126" t="s">
        <v>25</v>
      </c>
      <c r="D44" s="184">
        <v>4596</v>
      </c>
      <c r="E44" s="184">
        <f>6382+287</f>
        <v>6669</v>
      </c>
      <c r="F44" s="25" t="s">
        <v>1030</v>
      </c>
    </row>
    <row r="45" spans="2:6" ht="15.9" customHeight="1" thickBot="1" x14ac:dyDescent="0.3">
      <c r="B45" s="536"/>
      <c r="C45" s="240" t="s">
        <v>24</v>
      </c>
      <c r="D45" s="135">
        <v>3565</v>
      </c>
      <c r="E45" s="135">
        <f>4696+191</f>
        <v>4887</v>
      </c>
      <c r="F45" s="25" t="s">
        <v>1029</v>
      </c>
    </row>
    <row r="46" spans="2:6" ht="13.8" thickTop="1" x14ac:dyDescent="0.25"/>
  </sheetData>
  <mergeCells count="18">
    <mergeCell ref="B10:B11"/>
    <mergeCell ref="B12:B13"/>
    <mergeCell ref="B14:B15"/>
    <mergeCell ref="B16:B17"/>
    <mergeCell ref="B18:B19"/>
    <mergeCell ref="B44:B45"/>
    <mergeCell ref="B30:B31"/>
    <mergeCell ref="B20:B21"/>
    <mergeCell ref="B22:B23"/>
    <mergeCell ref="B24:B25"/>
    <mergeCell ref="B26:B27"/>
    <mergeCell ref="B28:B29"/>
    <mergeCell ref="B42:B43"/>
    <mergeCell ref="B40:B41"/>
    <mergeCell ref="B38:B39"/>
    <mergeCell ref="B36:B37"/>
    <mergeCell ref="B32:B33"/>
    <mergeCell ref="B34:B35"/>
  </mergeCells>
  <hyperlinks>
    <hyperlink ref="B2" location="Inhalt!A1" display="zurück zum Inhalt " xr:uid="{00000000-0004-0000-2500-000000000000}"/>
  </hyperlinks>
  <pageMargins left="0.7" right="0.7" top="0.78740157499999996" bottom="0.78740157499999996" header="0.3" footer="0.3"/>
  <pageSetup paperSize="0" orientation="portrait" horizontalDpi="0" verticalDpi="0" copie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belle27"/>
  <dimension ref="B2:I46"/>
  <sheetViews>
    <sheetView showGridLines="0" zoomScaleNormal="100" workbookViewId="0">
      <selection activeCell="B2" sqref="B2"/>
    </sheetView>
  </sheetViews>
  <sheetFormatPr baseColWidth="10" defaultColWidth="11.44140625" defaultRowHeight="13.2" x14ac:dyDescent="0.25"/>
  <cols>
    <col min="1" max="16384" width="11.44140625" style="25"/>
  </cols>
  <sheetData>
    <row r="2" spans="2:9" x14ac:dyDescent="0.25">
      <c r="B2" s="24" t="s">
        <v>122</v>
      </c>
    </row>
    <row r="7" spans="2:9" ht="17.399999999999999" x14ac:dyDescent="0.3">
      <c r="B7" s="68" t="s">
        <v>132</v>
      </c>
    </row>
    <row r="8" spans="2:9" ht="13.8" thickBot="1" x14ac:dyDescent="0.3"/>
    <row r="9" spans="2:9" ht="21" customHeight="1" thickTop="1" thickBot="1" x14ac:dyDescent="0.3">
      <c r="B9" s="131"/>
      <c r="C9" s="433"/>
      <c r="D9" s="433" t="s">
        <v>115</v>
      </c>
      <c r="E9" s="433" t="s">
        <v>26</v>
      </c>
      <c r="F9" s="433" t="s">
        <v>27</v>
      </c>
      <c r="G9" s="433" t="s">
        <v>116</v>
      </c>
      <c r="H9" s="433" t="s">
        <v>96</v>
      </c>
      <c r="I9" s="433" t="s">
        <v>947</v>
      </c>
    </row>
    <row r="10" spans="2:9" ht="15.9" customHeight="1" x14ac:dyDescent="0.25">
      <c r="B10" s="538" t="s">
        <v>11</v>
      </c>
      <c r="C10" s="132" t="s">
        <v>25</v>
      </c>
      <c r="D10" s="133">
        <v>18205</v>
      </c>
      <c r="E10" s="133">
        <v>432</v>
      </c>
      <c r="F10" s="133">
        <v>305</v>
      </c>
      <c r="G10" s="133">
        <v>12</v>
      </c>
      <c r="H10" s="133"/>
      <c r="I10" s="133"/>
    </row>
    <row r="11" spans="2:9" ht="15.9" customHeight="1" x14ac:dyDescent="0.25">
      <c r="B11" s="538"/>
      <c r="C11" s="132" t="s">
        <v>24</v>
      </c>
      <c r="D11" s="133">
        <v>12347</v>
      </c>
      <c r="E11" s="133">
        <v>275</v>
      </c>
      <c r="F11" s="133">
        <v>163</v>
      </c>
      <c r="G11" s="133">
        <v>9</v>
      </c>
      <c r="H11" s="133"/>
      <c r="I11" s="133"/>
    </row>
    <row r="12" spans="2:9" ht="15.9" customHeight="1" x14ac:dyDescent="0.25">
      <c r="B12" s="535" t="s">
        <v>13</v>
      </c>
      <c r="C12" s="182" t="s">
        <v>25</v>
      </c>
      <c r="D12" s="184">
        <v>12237</v>
      </c>
      <c r="E12" s="184">
        <v>219</v>
      </c>
      <c r="F12" s="184">
        <v>31</v>
      </c>
      <c r="G12" s="184"/>
      <c r="H12" s="184"/>
      <c r="I12" s="184"/>
    </row>
    <row r="13" spans="2:9" ht="15.9" customHeight="1" x14ac:dyDescent="0.25">
      <c r="B13" s="537"/>
      <c r="C13" s="183" t="s">
        <v>24</v>
      </c>
      <c r="D13" s="185">
        <v>8234</v>
      </c>
      <c r="E13" s="185">
        <v>156</v>
      </c>
      <c r="F13" s="185">
        <v>39</v>
      </c>
      <c r="G13" s="185"/>
      <c r="H13" s="185"/>
      <c r="I13" s="185"/>
    </row>
    <row r="14" spans="2:9" ht="15.9" customHeight="1" x14ac:dyDescent="0.25">
      <c r="B14" s="538" t="s">
        <v>15</v>
      </c>
      <c r="C14" s="132" t="s">
        <v>25</v>
      </c>
      <c r="D14" s="133">
        <v>13000</v>
      </c>
      <c r="E14" s="133">
        <v>330</v>
      </c>
      <c r="F14" s="133">
        <v>109</v>
      </c>
      <c r="G14" s="133"/>
      <c r="H14" s="133"/>
      <c r="I14" s="133"/>
    </row>
    <row r="15" spans="2:9" ht="15.9" customHeight="1" x14ac:dyDescent="0.25">
      <c r="B15" s="538"/>
      <c r="C15" s="132" t="s">
        <v>24</v>
      </c>
      <c r="D15" s="133">
        <v>9256</v>
      </c>
      <c r="E15" s="133">
        <v>210</v>
      </c>
      <c r="F15" s="133">
        <v>69</v>
      </c>
      <c r="G15" s="133"/>
      <c r="H15" s="133"/>
      <c r="I15" s="133"/>
    </row>
    <row r="16" spans="2:9" ht="15.9" customHeight="1" x14ac:dyDescent="0.25">
      <c r="B16" s="535" t="s">
        <v>28</v>
      </c>
      <c r="C16" s="182" t="s">
        <v>25</v>
      </c>
      <c r="D16" s="184">
        <v>11405</v>
      </c>
      <c r="E16" s="184">
        <v>285</v>
      </c>
      <c r="F16" s="184">
        <v>78</v>
      </c>
      <c r="G16" s="184"/>
      <c r="H16" s="184"/>
      <c r="I16" s="184"/>
    </row>
    <row r="17" spans="2:9" ht="15.9" customHeight="1" x14ac:dyDescent="0.25">
      <c r="B17" s="537"/>
      <c r="C17" s="183" t="s">
        <v>24</v>
      </c>
      <c r="D17" s="185">
        <v>7627</v>
      </c>
      <c r="E17" s="185">
        <v>179</v>
      </c>
      <c r="F17" s="185">
        <v>42</v>
      </c>
      <c r="G17" s="185"/>
      <c r="H17" s="185"/>
      <c r="I17" s="185"/>
    </row>
    <row r="18" spans="2:9" ht="15.9" customHeight="1" x14ac:dyDescent="0.25">
      <c r="B18" s="538" t="s">
        <v>29</v>
      </c>
      <c r="C18" s="132" t="s">
        <v>25</v>
      </c>
      <c r="D18" s="133">
        <v>15290</v>
      </c>
      <c r="E18" s="133">
        <v>259</v>
      </c>
      <c r="F18" s="133">
        <v>58</v>
      </c>
      <c r="G18" s="133"/>
      <c r="H18" s="133"/>
      <c r="I18" s="133"/>
    </row>
    <row r="19" spans="2:9" ht="15.9" customHeight="1" x14ac:dyDescent="0.25">
      <c r="B19" s="538"/>
      <c r="C19" s="132" t="s">
        <v>24</v>
      </c>
      <c r="D19" s="133">
        <v>10040</v>
      </c>
      <c r="E19" s="133">
        <v>159</v>
      </c>
      <c r="F19" s="133">
        <v>36</v>
      </c>
      <c r="G19" s="133"/>
      <c r="H19" s="133"/>
      <c r="I19" s="133"/>
    </row>
    <row r="20" spans="2:9" ht="15.9" customHeight="1" x14ac:dyDescent="0.25">
      <c r="B20" s="535" t="s">
        <v>18</v>
      </c>
      <c r="C20" s="182" t="s">
        <v>25</v>
      </c>
      <c r="D20" s="184">
        <v>14337</v>
      </c>
      <c r="E20" s="184">
        <v>242</v>
      </c>
      <c r="F20" s="184">
        <v>40</v>
      </c>
      <c r="G20" s="184"/>
      <c r="H20" s="184"/>
      <c r="I20" s="184"/>
    </row>
    <row r="21" spans="2:9" ht="15.9" customHeight="1" x14ac:dyDescent="0.25">
      <c r="B21" s="537"/>
      <c r="C21" s="183" t="s">
        <v>24</v>
      </c>
      <c r="D21" s="185">
        <v>9342</v>
      </c>
      <c r="E21" s="185">
        <v>146</v>
      </c>
      <c r="F21" s="185">
        <v>25</v>
      </c>
      <c r="G21" s="185"/>
      <c r="H21" s="185"/>
      <c r="I21" s="185"/>
    </row>
    <row r="22" spans="2:9" ht="15.9" customHeight="1" x14ac:dyDescent="0.25">
      <c r="B22" s="538" t="s">
        <v>53</v>
      </c>
      <c r="C22" s="132" t="s">
        <v>25</v>
      </c>
      <c r="D22" s="133">
        <v>14137</v>
      </c>
      <c r="E22" s="133">
        <v>245</v>
      </c>
      <c r="F22" s="133">
        <v>43</v>
      </c>
      <c r="G22" s="133"/>
      <c r="H22" s="133"/>
      <c r="I22" s="133"/>
    </row>
    <row r="23" spans="2:9" ht="15.9" customHeight="1" x14ac:dyDescent="0.25">
      <c r="B23" s="538"/>
      <c r="C23" s="132" t="s">
        <v>24</v>
      </c>
      <c r="D23" s="133">
        <v>9319</v>
      </c>
      <c r="E23" s="133">
        <v>145</v>
      </c>
      <c r="F23" s="133">
        <v>29</v>
      </c>
      <c r="G23" s="133"/>
      <c r="H23" s="133"/>
      <c r="I23" s="133"/>
    </row>
    <row r="24" spans="2:9" ht="15.9" customHeight="1" x14ac:dyDescent="0.25">
      <c r="B24" s="535" t="s">
        <v>78</v>
      </c>
      <c r="C24" s="182" t="s">
        <v>25</v>
      </c>
      <c r="D24" s="184">
        <v>13165</v>
      </c>
      <c r="E24" s="184">
        <v>224</v>
      </c>
      <c r="F24" s="184">
        <v>28</v>
      </c>
      <c r="G24" s="184"/>
      <c r="H24" s="184"/>
      <c r="I24" s="184"/>
    </row>
    <row r="25" spans="2:9" ht="15.9" customHeight="1" x14ac:dyDescent="0.25">
      <c r="B25" s="537"/>
      <c r="C25" s="183" t="s">
        <v>24</v>
      </c>
      <c r="D25" s="185">
        <v>8823</v>
      </c>
      <c r="E25" s="185">
        <v>131</v>
      </c>
      <c r="F25" s="185">
        <v>22</v>
      </c>
      <c r="G25" s="185"/>
      <c r="H25" s="185"/>
      <c r="I25" s="185"/>
    </row>
    <row r="26" spans="2:9" ht="15.9" customHeight="1" x14ac:dyDescent="0.25">
      <c r="B26" s="538" t="s">
        <v>81</v>
      </c>
      <c r="C26" s="132" t="s">
        <v>25</v>
      </c>
      <c r="D26" s="133">
        <v>12991</v>
      </c>
      <c r="E26" s="133">
        <v>187</v>
      </c>
      <c r="F26" s="133">
        <v>27</v>
      </c>
      <c r="G26" s="133"/>
      <c r="H26" s="133"/>
      <c r="I26" s="133"/>
    </row>
    <row r="27" spans="2:9" ht="15.9" customHeight="1" x14ac:dyDescent="0.25">
      <c r="B27" s="538"/>
      <c r="C27" s="132" t="s">
        <v>24</v>
      </c>
      <c r="D27" s="133">
        <v>8763</v>
      </c>
      <c r="E27" s="133">
        <v>111</v>
      </c>
      <c r="F27" s="133">
        <v>14</v>
      </c>
      <c r="G27" s="133"/>
      <c r="H27" s="133"/>
      <c r="I27" s="133"/>
    </row>
    <row r="28" spans="2:9" ht="15.9" customHeight="1" x14ac:dyDescent="0.25">
      <c r="B28" s="535" t="s">
        <v>90</v>
      </c>
      <c r="C28" s="182" t="s">
        <v>25</v>
      </c>
      <c r="D28" s="184">
        <v>11787</v>
      </c>
      <c r="E28" s="184">
        <v>179</v>
      </c>
      <c r="F28" s="184"/>
      <c r="G28" s="184"/>
      <c r="H28" s="184">
        <v>625</v>
      </c>
      <c r="I28" s="184"/>
    </row>
    <row r="29" spans="2:9" ht="15.9" customHeight="1" x14ac:dyDescent="0.25">
      <c r="B29" s="537"/>
      <c r="C29" s="183" t="s">
        <v>24</v>
      </c>
      <c r="D29" s="185">
        <v>7974</v>
      </c>
      <c r="E29" s="185">
        <v>100</v>
      </c>
      <c r="F29" s="185"/>
      <c r="G29" s="185"/>
      <c r="H29" s="185">
        <v>402</v>
      </c>
      <c r="I29" s="185"/>
    </row>
    <row r="30" spans="2:9" ht="15.9" customHeight="1" x14ac:dyDescent="0.25">
      <c r="B30" s="538" t="s">
        <v>99</v>
      </c>
      <c r="C30" s="132" t="s">
        <v>25</v>
      </c>
      <c r="D30" s="133">
        <v>12477</v>
      </c>
      <c r="E30" s="133">
        <f>'Tabelle A3'!D32</f>
        <v>167</v>
      </c>
      <c r="F30" s="133"/>
      <c r="G30" s="133"/>
      <c r="H30" s="133">
        <f>'Tabelle A3'!E32</f>
        <v>950</v>
      </c>
      <c r="I30" s="133"/>
    </row>
    <row r="31" spans="2:9" ht="15.9" customHeight="1" x14ac:dyDescent="0.25">
      <c r="B31" s="538"/>
      <c r="C31" s="132" t="s">
        <v>24</v>
      </c>
      <c r="D31" s="133">
        <v>8621</v>
      </c>
      <c r="E31" s="133">
        <f>'Tabelle A3'!D31</f>
        <v>96</v>
      </c>
      <c r="F31" s="133"/>
      <c r="G31" s="133"/>
      <c r="H31" s="133">
        <f>'Tabelle A3'!E31</f>
        <v>632</v>
      </c>
      <c r="I31" s="133"/>
    </row>
    <row r="32" spans="2:9" ht="15.9" customHeight="1" x14ac:dyDescent="0.25">
      <c r="B32" s="535" t="s">
        <v>781</v>
      </c>
      <c r="C32" s="182" t="s">
        <v>25</v>
      </c>
      <c r="D32" s="184">
        <v>11615</v>
      </c>
      <c r="E32" s="184">
        <f>'Tabelle A3'!D34</f>
        <v>176</v>
      </c>
      <c r="F32" s="184"/>
      <c r="G32" s="184"/>
      <c r="H32" s="184">
        <f>'Tabelle A3'!E34</f>
        <v>1342</v>
      </c>
      <c r="I32" s="184"/>
    </row>
    <row r="33" spans="2:9" ht="15.9" customHeight="1" x14ac:dyDescent="0.25">
      <c r="B33" s="537"/>
      <c r="C33" s="183" t="s">
        <v>24</v>
      </c>
      <c r="D33" s="185">
        <v>8091</v>
      </c>
      <c r="E33" s="185">
        <f>'Tabelle A3'!D33</f>
        <v>103</v>
      </c>
      <c r="F33" s="185"/>
      <c r="G33" s="185"/>
      <c r="H33" s="185">
        <f>'Tabelle A3'!E33</f>
        <v>925</v>
      </c>
      <c r="I33" s="185"/>
    </row>
    <row r="34" spans="2:9" ht="15.9" customHeight="1" x14ac:dyDescent="0.25">
      <c r="B34" s="535" t="s">
        <v>813</v>
      </c>
      <c r="C34" s="182" t="s">
        <v>25</v>
      </c>
      <c r="D34" s="184">
        <v>10694</v>
      </c>
      <c r="E34" s="184">
        <v>149</v>
      </c>
      <c r="F34" s="184"/>
      <c r="G34" s="184"/>
      <c r="H34" s="184">
        <v>1057</v>
      </c>
      <c r="I34" s="184"/>
    </row>
    <row r="35" spans="2:9" ht="15.9" customHeight="1" x14ac:dyDescent="0.25">
      <c r="B35" s="537"/>
      <c r="C35" s="183" t="s">
        <v>24</v>
      </c>
      <c r="D35" s="185">
        <v>7655</v>
      </c>
      <c r="E35" s="185">
        <v>102</v>
      </c>
      <c r="F35" s="185"/>
      <c r="G35" s="185"/>
      <c r="H35" s="185">
        <v>708</v>
      </c>
      <c r="I35" s="185"/>
    </row>
    <row r="36" spans="2:9" ht="15.9" customHeight="1" x14ac:dyDescent="0.25">
      <c r="B36" s="535" t="s">
        <v>853</v>
      </c>
      <c r="C36" s="182" t="s">
        <v>25</v>
      </c>
      <c r="D36" s="184">
        <v>8952</v>
      </c>
      <c r="E36" s="184">
        <v>157</v>
      </c>
      <c r="F36" s="184"/>
      <c r="G36" s="184"/>
      <c r="H36" s="184">
        <v>1101</v>
      </c>
      <c r="I36" s="184"/>
    </row>
    <row r="37" spans="2:9" ht="15.9" customHeight="1" x14ac:dyDescent="0.25">
      <c r="B37" s="537"/>
      <c r="C37" s="183" t="s">
        <v>24</v>
      </c>
      <c r="D37" s="185">
        <v>6765</v>
      </c>
      <c r="E37" s="185">
        <v>116</v>
      </c>
      <c r="F37" s="185"/>
      <c r="G37" s="185"/>
      <c r="H37" s="185">
        <v>800</v>
      </c>
      <c r="I37" s="185"/>
    </row>
    <row r="38" spans="2:9" ht="15.9" customHeight="1" x14ac:dyDescent="0.25">
      <c r="B38" s="535" t="s">
        <v>887</v>
      </c>
      <c r="C38" s="182" t="s">
        <v>25</v>
      </c>
      <c r="D38" s="184">
        <v>9829</v>
      </c>
      <c r="E38" s="184">
        <v>124</v>
      </c>
      <c r="F38" s="184"/>
      <c r="G38" s="184"/>
      <c r="H38" s="184">
        <v>1315</v>
      </c>
      <c r="I38" s="184"/>
    </row>
    <row r="39" spans="2:9" ht="15.9" customHeight="1" x14ac:dyDescent="0.25">
      <c r="B39" s="537"/>
      <c r="C39" s="183" t="s">
        <v>24</v>
      </c>
      <c r="D39" s="185">
        <v>7493</v>
      </c>
      <c r="E39" s="185">
        <v>92</v>
      </c>
      <c r="F39" s="185"/>
      <c r="G39" s="185"/>
      <c r="H39" s="164">
        <v>871</v>
      </c>
      <c r="I39" s="164"/>
    </row>
    <row r="40" spans="2:9" ht="15.9" customHeight="1" x14ac:dyDescent="0.25">
      <c r="B40" s="535" t="s">
        <v>919</v>
      </c>
      <c r="C40" s="182" t="s">
        <v>25</v>
      </c>
      <c r="D40" s="184">
        <v>9294</v>
      </c>
      <c r="E40" s="184">
        <v>91</v>
      </c>
      <c r="F40" s="184"/>
      <c r="G40" s="184"/>
      <c r="H40" s="184">
        <v>881</v>
      </c>
      <c r="I40" s="184"/>
    </row>
    <row r="41" spans="2:9" ht="15.9" customHeight="1" x14ac:dyDescent="0.25">
      <c r="B41" s="537"/>
      <c r="C41" s="183" t="s">
        <v>24</v>
      </c>
      <c r="D41" s="185">
        <v>7206</v>
      </c>
      <c r="E41" s="185">
        <v>75</v>
      </c>
      <c r="F41" s="185"/>
      <c r="G41" s="185"/>
      <c r="H41" s="164">
        <v>647</v>
      </c>
      <c r="I41" s="164"/>
    </row>
    <row r="42" spans="2:9" ht="15.9" customHeight="1" x14ac:dyDescent="0.25">
      <c r="B42" s="535" t="s">
        <v>939</v>
      </c>
      <c r="C42" s="182" t="s">
        <v>25</v>
      </c>
      <c r="D42" s="184">
        <v>10036</v>
      </c>
      <c r="E42" s="184">
        <v>800</v>
      </c>
      <c r="F42" s="184"/>
      <c r="G42" s="184"/>
      <c r="H42" s="184">
        <v>753</v>
      </c>
      <c r="I42" s="184">
        <v>154</v>
      </c>
    </row>
    <row r="43" spans="2:9" ht="15.9" customHeight="1" x14ac:dyDescent="0.25">
      <c r="B43" s="537"/>
      <c r="C43" s="183" t="s">
        <v>24</v>
      </c>
      <c r="D43" s="185">
        <v>7630</v>
      </c>
      <c r="E43" s="185">
        <v>578</v>
      </c>
      <c r="F43" s="185"/>
      <c r="G43" s="185"/>
      <c r="H43" s="164">
        <v>530</v>
      </c>
      <c r="I43" s="164">
        <v>124</v>
      </c>
    </row>
    <row r="44" spans="2:9" ht="15.9" customHeight="1" x14ac:dyDescent="0.25">
      <c r="B44" s="538" t="s">
        <v>1006</v>
      </c>
      <c r="C44" s="132" t="s">
        <v>25</v>
      </c>
      <c r="D44" s="133">
        <v>9384</v>
      </c>
      <c r="E44" s="133">
        <v>1066</v>
      </c>
      <c r="F44" s="133"/>
      <c r="G44" s="133"/>
      <c r="H44" s="133">
        <v>673</v>
      </c>
      <c r="I44" s="133">
        <v>142</v>
      </c>
    </row>
    <row r="45" spans="2:9" ht="15.9" customHeight="1" thickBot="1" x14ac:dyDescent="0.3">
      <c r="B45" s="536"/>
      <c r="C45" s="134" t="s">
        <v>24</v>
      </c>
      <c r="D45" s="135">
        <v>7102</v>
      </c>
      <c r="E45" s="135">
        <v>756</v>
      </c>
      <c r="F45" s="135"/>
      <c r="G45" s="135"/>
      <c r="H45" s="369">
        <v>489</v>
      </c>
      <c r="I45" s="369">
        <v>105</v>
      </c>
    </row>
    <row r="46" spans="2:9" ht="13.8" thickTop="1" x14ac:dyDescent="0.25"/>
  </sheetData>
  <mergeCells count="18">
    <mergeCell ref="B10:B11"/>
    <mergeCell ref="B12:B13"/>
    <mergeCell ref="B14:B15"/>
    <mergeCell ref="B16:B17"/>
    <mergeCell ref="B18:B19"/>
    <mergeCell ref="B44:B45"/>
    <mergeCell ref="B30:B31"/>
    <mergeCell ref="B20:B21"/>
    <mergeCell ref="B22:B23"/>
    <mergeCell ref="B24:B25"/>
    <mergeCell ref="B26:B27"/>
    <mergeCell ref="B28:B29"/>
    <mergeCell ref="B42:B43"/>
    <mergeCell ref="B40:B41"/>
    <mergeCell ref="B38:B39"/>
    <mergeCell ref="B36:B37"/>
    <mergeCell ref="B32:B33"/>
    <mergeCell ref="B34:B35"/>
  </mergeCells>
  <hyperlinks>
    <hyperlink ref="B2" location="Inhalt!A1" display="zurück zum Inhalt " xr:uid="{00000000-0004-0000-2600-000000000000}"/>
  </hyperlinks>
  <pageMargins left="0.7" right="0.7" top="0.78740157499999996" bottom="0.78740157499999996"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belle28"/>
  <dimension ref="B2:AN30"/>
  <sheetViews>
    <sheetView showGridLines="0" zoomScaleNormal="100" workbookViewId="0">
      <selection activeCell="B2" sqref="B2"/>
    </sheetView>
  </sheetViews>
  <sheetFormatPr baseColWidth="10" defaultColWidth="11.44140625" defaultRowHeight="13.2" x14ac:dyDescent="0.25"/>
  <cols>
    <col min="1" max="2" width="11.44140625" style="25"/>
    <col min="3" max="7" width="12.6640625" style="25" customWidth="1"/>
    <col min="8" max="8" width="14.44140625" style="25" customWidth="1"/>
    <col min="9" max="9" width="14.33203125" style="25" customWidth="1"/>
    <col min="10" max="15" width="12.6640625" style="25" customWidth="1"/>
    <col min="16" max="16" width="13.88671875" style="25" customWidth="1"/>
    <col min="17" max="17" width="13.44140625" style="25" customWidth="1"/>
    <col min="18" max="18" width="12.6640625" style="25" customWidth="1"/>
    <col min="19" max="19" width="14.6640625" style="25" customWidth="1"/>
    <col min="20" max="20" width="12.6640625" style="25" customWidth="1"/>
    <col min="21" max="21" width="14.6640625" style="25" customWidth="1"/>
    <col min="22" max="22" width="12.6640625" style="25" customWidth="1"/>
    <col min="23" max="38" width="14.6640625" style="25" customWidth="1"/>
    <col min="39" max="39" width="16.33203125" style="25" customWidth="1"/>
    <col min="40" max="40" width="12.6640625" style="25" customWidth="1"/>
    <col min="41" max="16384" width="11.44140625" style="25"/>
  </cols>
  <sheetData>
    <row r="2" spans="2:40" x14ac:dyDescent="0.25">
      <c r="B2" s="24" t="s">
        <v>122</v>
      </c>
    </row>
    <row r="7" spans="2:40" ht="17.399999999999999" x14ac:dyDescent="0.3">
      <c r="B7" s="68" t="s">
        <v>767</v>
      </c>
    </row>
    <row r="8" spans="2:40" ht="13.8" thickBot="1" x14ac:dyDescent="0.3"/>
    <row r="9" spans="2:40" s="137" customFormat="1" ht="21" customHeight="1" thickTop="1" x14ac:dyDescent="0.25">
      <c r="B9" s="138" t="s">
        <v>66</v>
      </c>
      <c r="C9" s="138" t="s">
        <v>67</v>
      </c>
      <c r="D9" s="138" t="s">
        <v>68</v>
      </c>
      <c r="E9" s="139" t="s">
        <v>69</v>
      </c>
      <c r="F9" s="138" t="s">
        <v>70</v>
      </c>
      <c r="G9" s="118" t="s">
        <v>71</v>
      </c>
      <c r="H9" s="119" t="s">
        <v>72</v>
      </c>
      <c r="I9" s="118" t="s">
        <v>73</v>
      </c>
      <c r="J9" s="118" t="s">
        <v>74</v>
      </c>
      <c r="K9" s="118" t="s">
        <v>75</v>
      </c>
      <c r="L9" s="139" t="s">
        <v>76</v>
      </c>
      <c r="M9" s="138" t="s">
        <v>77</v>
      </c>
      <c r="N9" s="138" t="s">
        <v>80</v>
      </c>
      <c r="O9" s="138" t="s">
        <v>89</v>
      </c>
      <c r="P9" s="138" t="s">
        <v>93</v>
      </c>
      <c r="Q9" s="138" t="s">
        <v>101</v>
      </c>
      <c r="R9" s="138" t="s">
        <v>103</v>
      </c>
      <c r="S9" s="138" t="s">
        <v>104</v>
      </c>
      <c r="T9" s="138" t="s">
        <v>782</v>
      </c>
      <c r="U9" s="138" t="s">
        <v>783</v>
      </c>
      <c r="V9" s="344" t="s">
        <v>807</v>
      </c>
      <c r="W9" s="344" t="s">
        <v>808</v>
      </c>
      <c r="X9" s="344" t="s">
        <v>848</v>
      </c>
      <c r="Y9" s="344" t="s">
        <v>849</v>
      </c>
      <c r="Z9" s="344" t="s">
        <v>850</v>
      </c>
      <c r="AA9" s="344" t="s">
        <v>892</v>
      </c>
      <c r="AB9" s="344" t="s">
        <v>893</v>
      </c>
      <c r="AC9" s="344" t="s">
        <v>894</v>
      </c>
      <c r="AD9" s="344" t="s">
        <v>920</v>
      </c>
      <c r="AE9" s="344" t="s">
        <v>921</v>
      </c>
      <c r="AF9" s="344" t="s">
        <v>940</v>
      </c>
      <c r="AG9" s="344" t="s">
        <v>941</v>
      </c>
      <c r="AH9" s="344" t="s">
        <v>942</v>
      </c>
      <c r="AI9" s="344" t="s">
        <v>943</v>
      </c>
      <c r="AJ9" s="38" t="s">
        <v>1007</v>
      </c>
      <c r="AK9" s="38" t="s">
        <v>1008</v>
      </c>
      <c r="AL9" s="38" t="s">
        <v>1009</v>
      </c>
      <c r="AM9" s="38" t="s">
        <v>1010</v>
      </c>
      <c r="AN9" s="138" t="s">
        <v>10</v>
      </c>
    </row>
    <row r="10" spans="2:40" s="107" customFormat="1" ht="69.599999999999994" thickBot="1" x14ac:dyDescent="0.3">
      <c r="B10" s="109" t="s">
        <v>118</v>
      </c>
      <c r="C10" s="108" t="s">
        <v>1</v>
      </c>
      <c r="D10" s="108" t="s">
        <v>2</v>
      </c>
      <c r="E10" s="109" t="s">
        <v>56</v>
      </c>
      <c r="F10" s="109" t="s">
        <v>57</v>
      </c>
      <c r="G10" s="78" t="s">
        <v>58</v>
      </c>
      <c r="H10" s="78" t="s">
        <v>54</v>
      </c>
      <c r="I10" s="78" t="s">
        <v>55</v>
      </c>
      <c r="J10" s="78" t="s">
        <v>59</v>
      </c>
      <c r="K10" s="78" t="s">
        <v>60</v>
      </c>
      <c r="L10" s="109" t="s">
        <v>62</v>
      </c>
      <c r="M10" s="109" t="s">
        <v>82</v>
      </c>
      <c r="N10" s="109" t="s">
        <v>83</v>
      </c>
      <c r="O10" s="109" t="s">
        <v>91</v>
      </c>
      <c r="P10" s="109" t="s">
        <v>94</v>
      </c>
      <c r="Q10" s="109" t="s">
        <v>105</v>
      </c>
      <c r="R10" s="109" t="s">
        <v>102</v>
      </c>
      <c r="S10" s="109" t="s">
        <v>107</v>
      </c>
      <c r="T10" s="109" t="s">
        <v>785</v>
      </c>
      <c r="U10" s="109" t="s">
        <v>784</v>
      </c>
      <c r="V10" s="109" t="s">
        <v>809</v>
      </c>
      <c r="W10" s="109" t="s">
        <v>810</v>
      </c>
      <c r="X10" s="109" t="s">
        <v>851</v>
      </c>
      <c r="Y10" s="109" t="s">
        <v>852</v>
      </c>
      <c r="Z10" s="109" t="s">
        <v>858</v>
      </c>
      <c r="AA10" s="109" t="s">
        <v>888</v>
      </c>
      <c r="AB10" s="109" t="s">
        <v>889</v>
      </c>
      <c r="AC10" s="109" t="s">
        <v>858</v>
      </c>
      <c r="AD10" s="109" t="s">
        <v>922</v>
      </c>
      <c r="AE10" s="109" t="s">
        <v>923</v>
      </c>
      <c r="AF10" s="35" t="s">
        <v>944</v>
      </c>
      <c r="AG10" s="35" t="s">
        <v>945</v>
      </c>
      <c r="AH10" s="35" t="s">
        <v>946</v>
      </c>
      <c r="AI10" s="35" t="s">
        <v>949</v>
      </c>
      <c r="AJ10" s="35" t="s">
        <v>1011</v>
      </c>
      <c r="AK10" s="35" t="s">
        <v>1012</v>
      </c>
      <c r="AL10" s="35" t="s">
        <v>1013</v>
      </c>
      <c r="AM10" s="35" t="s">
        <v>1028</v>
      </c>
      <c r="AN10" s="108" t="s">
        <v>10</v>
      </c>
    </row>
    <row r="11" spans="2:40" ht="15.9" customHeight="1" x14ac:dyDescent="0.25">
      <c r="B11" s="142" t="s">
        <v>11</v>
      </c>
      <c r="C11" s="140">
        <v>35.1</v>
      </c>
      <c r="D11" s="140">
        <v>26.6</v>
      </c>
      <c r="E11" s="140"/>
      <c r="F11" s="140"/>
      <c r="G11" s="140"/>
      <c r="H11" s="140"/>
      <c r="I11" s="140"/>
      <c r="J11" s="140"/>
      <c r="K11" s="140"/>
      <c r="L11" s="140"/>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86">
        <v>30.5</v>
      </c>
    </row>
    <row r="12" spans="2:40" ht="15.9" customHeight="1" x14ac:dyDescent="0.25">
      <c r="B12" s="142" t="s">
        <v>13</v>
      </c>
      <c r="C12" s="140">
        <v>51.1</v>
      </c>
      <c r="D12" s="140">
        <v>64.7</v>
      </c>
      <c r="E12" s="140">
        <v>26.3</v>
      </c>
      <c r="F12" s="140"/>
      <c r="G12" s="140"/>
      <c r="H12" s="140"/>
      <c r="I12" s="140"/>
      <c r="J12" s="140"/>
      <c r="K12" s="140"/>
      <c r="L12" s="140"/>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87">
        <v>45</v>
      </c>
    </row>
    <row r="13" spans="2:40" ht="15.9" customHeight="1" x14ac:dyDescent="0.25">
      <c r="B13" s="142" t="s">
        <v>15</v>
      </c>
      <c r="C13" s="140">
        <v>64.5</v>
      </c>
      <c r="D13" s="140">
        <v>76.400000000000006</v>
      </c>
      <c r="E13" s="140">
        <v>69</v>
      </c>
      <c r="F13" s="140">
        <v>31.2</v>
      </c>
      <c r="G13" s="140"/>
      <c r="H13" s="140"/>
      <c r="I13" s="140"/>
      <c r="J13" s="140"/>
      <c r="K13" s="140"/>
      <c r="L13" s="140"/>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86">
        <v>60.6</v>
      </c>
    </row>
    <row r="14" spans="2:40" ht="15.9" customHeight="1" x14ac:dyDescent="0.25">
      <c r="B14" s="142" t="s">
        <v>28</v>
      </c>
      <c r="C14" s="140">
        <v>72.099999999999994</v>
      </c>
      <c r="D14" s="140">
        <v>82.4</v>
      </c>
      <c r="E14" s="140">
        <v>65.599999999999994</v>
      </c>
      <c r="F14" s="140">
        <v>68.2</v>
      </c>
      <c r="G14" s="140">
        <v>30.9</v>
      </c>
      <c r="H14" s="140"/>
      <c r="I14" s="140"/>
      <c r="J14" s="140"/>
      <c r="K14" s="140"/>
      <c r="L14" s="140"/>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86">
        <v>59.5</v>
      </c>
    </row>
    <row r="15" spans="2:40" ht="15.9" customHeight="1" x14ac:dyDescent="0.25">
      <c r="B15" s="142" t="s">
        <v>29</v>
      </c>
      <c r="C15" s="140">
        <v>71.099999999999994</v>
      </c>
      <c r="D15" s="140">
        <v>81.3</v>
      </c>
      <c r="E15" s="140">
        <v>69.2</v>
      </c>
      <c r="F15" s="140">
        <v>63.7</v>
      </c>
      <c r="G15" s="140">
        <v>71.5</v>
      </c>
      <c r="H15" s="140">
        <v>24.5</v>
      </c>
      <c r="I15" s="140">
        <v>27.1</v>
      </c>
      <c r="J15" s="140">
        <v>24.5</v>
      </c>
      <c r="K15" s="140"/>
      <c r="L15" s="140"/>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86">
        <v>43.9</v>
      </c>
    </row>
    <row r="16" spans="2:40" ht="15.9" customHeight="1" x14ac:dyDescent="0.25">
      <c r="B16" s="142" t="s">
        <v>18</v>
      </c>
      <c r="C16" s="141">
        <v>73.331015299026419</v>
      </c>
      <c r="D16" s="141">
        <v>85.144198524480217</v>
      </c>
      <c r="E16" s="141">
        <v>70.194003527336861</v>
      </c>
      <c r="F16" s="141">
        <v>69.908015768725363</v>
      </c>
      <c r="G16" s="141">
        <v>68.428781204111601</v>
      </c>
      <c r="H16" s="141">
        <v>84.134248665141115</v>
      </c>
      <c r="I16" s="141">
        <v>77.14528462192014</v>
      </c>
      <c r="J16" s="141">
        <v>78.391167192429023</v>
      </c>
      <c r="K16" s="141">
        <v>30.830927173564326</v>
      </c>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87">
        <v>67.439387494683118</v>
      </c>
    </row>
    <row r="17" spans="2:40" ht="15.9" customHeight="1" x14ac:dyDescent="0.25">
      <c r="B17" s="142" t="s">
        <v>53</v>
      </c>
      <c r="C17" s="141">
        <v>78.495049504950501</v>
      </c>
      <c r="D17" s="141">
        <v>86.556434219985618</v>
      </c>
      <c r="E17" s="141">
        <v>74.481327800829874</v>
      </c>
      <c r="F17" s="141">
        <v>77.217125382262992</v>
      </c>
      <c r="G17" s="141">
        <v>76.243093922651937</v>
      </c>
      <c r="H17" s="141">
        <v>78.763866877971481</v>
      </c>
      <c r="I17" s="141">
        <v>70.619469026548671</v>
      </c>
      <c r="J17" s="141">
        <v>66.185897435897431</v>
      </c>
      <c r="K17" s="141">
        <v>73.484848484848484</v>
      </c>
      <c r="L17" s="359">
        <v>31.5</v>
      </c>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87">
        <v>68.669311215290293</v>
      </c>
    </row>
    <row r="18" spans="2:40" ht="15.9" customHeight="1" x14ac:dyDescent="0.25">
      <c r="B18" s="142" t="s">
        <v>78</v>
      </c>
      <c r="C18" s="141">
        <v>77.777777777777786</v>
      </c>
      <c r="D18" s="141">
        <v>84.37860715659869</v>
      </c>
      <c r="E18" s="141">
        <v>76.056338028169009</v>
      </c>
      <c r="F18" s="141">
        <v>75.614035087719301</v>
      </c>
      <c r="G18" s="141">
        <v>76.873661670235549</v>
      </c>
      <c r="H18" s="141">
        <v>81.123388581952113</v>
      </c>
      <c r="I18" s="141">
        <v>73.856209150326805</v>
      </c>
      <c r="J18" s="141">
        <v>70.445344129554655</v>
      </c>
      <c r="K18" s="141">
        <v>64.8</v>
      </c>
      <c r="L18" s="141">
        <v>73.362445414847173</v>
      </c>
      <c r="M18" s="359">
        <v>25.4</v>
      </c>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87">
        <v>65.929073856975378</v>
      </c>
    </row>
    <row r="19" spans="2:40" ht="15.9" customHeight="1" x14ac:dyDescent="0.25">
      <c r="B19" s="142" t="s">
        <v>81</v>
      </c>
      <c r="C19" s="141">
        <v>78.98406374501991</v>
      </c>
      <c r="D19" s="141">
        <v>86.571548468317246</v>
      </c>
      <c r="E19" s="141">
        <v>79.670329670329664</v>
      </c>
      <c r="F19" s="141">
        <v>76.237623762376245</v>
      </c>
      <c r="G19" s="141">
        <v>75.845410628019323</v>
      </c>
      <c r="H19" s="141">
        <v>84.260230849947533</v>
      </c>
      <c r="I19" s="141">
        <v>79.25257731958763</v>
      </c>
      <c r="J19" s="141">
        <v>73.584905660377359</v>
      </c>
      <c r="K19" s="141">
        <v>72.478386167146965</v>
      </c>
      <c r="L19" s="141">
        <v>68.808411214953267</v>
      </c>
      <c r="M19" s="141">
        <v>70.844327176781007</v>
      </c>
      <c r="N19" s="359">
        <v>26.4</v>
      </c>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87">
        <v>63.904011461318056</v>
      </c>
    </row>
    <row r="20" spans="2:40" ht="15.9" customHeight="1" x14ac:dyDescent="0.25">
      <c r="B20" s="142" t="s">
        <v>90</v>
      </c>
      <c r="C20" s="141">
        <v>80.541162924582608</v>
      </c>
      <c r="D20" s="141">
        <v>86.605316973415142</v>
      </c>
      <c r="E20" s="141">
        <v>76.708074534161483</v>
      </c>
      <c r="F20" s="141">
        <v>74.031890660592254</v>
      </c>
      <c r="G20" s="141">
        <v>75.277777777777771</v>
      </c>
      <c r="H20" s="141">
        <v>87.58169934640523</v>
      </c>
      <c r="I20" s="141">
        <v>78.666666666666657</v>
      </c>
      <c r="J20" s="141">
        <v>75.574712643678168</v>
      </c>
      <c r="K20" s="141">
        <v>77.408056042031532</v>
      </c>
      <c r="L20" s="141">
        <v>72.321428571428569</v>
      </c>
      <c r="M20" s="141">
        <v>64.529914529914535</v>
      </c>
      <c r="N20" s="141">
        <v>69.902912621359221</v>
      </c>
      <c r="O20" s="359">
        <v>22.1</v>
      </c>
      <c r="P20" s="359">
        <v>31.129653401797174</v>
      </c>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87">
        <v>62.008131261797594</v>
      </c>
    </row>
    <row r="21" spans="2:40" ht="15.9" customHeight="1" x14ac:dyDescent="0.25">
      <c r="B21" s="358" t="s">
        <v>99</v>
      </c>
      <c r="C21" s="141">
        <v>81.12373737373737</v>
      </c>
      <c r="D21" s="141">
        <v>85.691144708423323</v>
      </c>
      <c r="E21" s="141">
        <v>79.79094076655052</v>
      </c>
      <c r="F21" s="141">
        <v>77.51937984496125</v>
      </c>
      <c r="G21" s="141">
        <v>75.241157556270096</v>
      </c>
      <c r="H21" s="141">
        <v>83.829787234042556</v>
      </c>
      <c r="I21" s="141">
        <v>75.907590759075902</v>
      </c>
      <c r="J21" s="141">
        <v>73.015873015873012</v>
      </c>
      <c r="K21" s="141">
        <v>76.031434184675845</v>
      </c>
      <c r="L21" s="141">
        <v>72.521739130434781</v>
      </c>
      <c r="M21" s="141">
        <v>67.759562841530055</v>
      </c>
      <c r="N21" s="141">
        <v>61.508452535760725</v>
      </c>
      <c r="O21" s="141">
        <v>63.087248322147651</v>
      </c>
      <c r="P21" s="141">
        <v>60.504201680672267</v>
      </c>
      <c r="Q21" s="359">
        <v>19.822386058981234</v>
      </c>
      <c r="R21" s="359">
        <v>19.899999999999999</v>
      </c>
      <c r="S21" s="359">
        <v>34.5</v>
      </c>
      <c r="T21" s="141"/>
      <c r="U21" s="141"/>
      <c r="V21" s="141"/>
      <c r="W21" s="141"/>
      <c r="X21" s="141"/>
      <c r="Y21" s="141"/>
      <c r="Z21" s="141"/>
      <c r="AA21" s="141"/>
      <c r="AB21" s="141"/>
      <c r="AC21" s="141"/>
      <c r="AD21" s="141"/>
      <c r="AE21" s="141"/>
      <c r="AF21" s="141"/>
      <c r="AG21" s="141"/>
      <c r="AH21" s="141"/>
      <c r="AI21" s="141"/>
      <c r="AJ21" s="141"/>
      <c r="AK21" s="141"/>
      <c r="AL21" s="141"/>
      <c r="AM21" s="141"/>
      <c r="AN21" s="187">
        <v>49.047172758512964</v>
      </c>
    </row>
    <row r="22" spans="2:40" ht="15.9" customHeight="1" x14ac:dyDescent="0.25">
      <c r="B22" s="142" t="s">
        <v>781</v>
      </c>
      <c r="C22" s="91">
        <v>78.466898954703836</v>
      </c>
      <c r="D22" s="91">
        <v>84.262485481997672</v>
      </c>
      <c r="E22" s="91">
        <v>81.25</v>
      </c>
      <c r="F22" s="91">
        <v>75.144508670520224</v>
      </c>
      <c r="G22" s="91">
        <v>77.695167286245351</v>
      </c>
      <c r="H22" s="91">
        <v>84.136858475894243</v>
      </c>
      <c r="I22" s="91">
        <v>77.462121212121218</v>
      </c>
      <c r="J22" s="91">
        <v>76.10294117647058</v>
      </c>
      <c r="K22" s="91">
        <v>76.957494407158833</v>
      </c>
      <c r="L22" s="91">
        <v>72.616632860040568</v>
      </c>
      <c r="M22" s="91">
        <v>70.796460176991147</v>
      </c>
      <c r="N22" s="91">
        <v>67.512690355329951</v>
      </c>
      <c r="O22" s="91">
        <v>55.350553505535061</v>
      </c>
      <c r="P22" s="91">
        <v>51.203501094091905</v>
      </c>
      <c r="Q22" s="91">
        <v>73.877917414721722</v>
      </c>
      <c r="R22" s="91">
        <v>65.033407572383069</v>
      </c>
      <c r="S22" s="91">
        <v>64.770240700218821</v>
      </c>
      <c r="T22" s="61">
        <v>20.100000000000001</v>
      </c>
      <c r="U22" s="61">
        <v>31.6</v>
      </c>
      <c r="V22" s="141"/>
      <c r="W22" s="141"/>
      <c r="X22" s="141"/>
      <c r="Y22" s="141"/>
      <c r="Z22" s="141"/>
      <c r="AA22" s="141"/>
      <c r="AB22" s="141"/>
      <c r="AC22" s="141"/>
      <c r="AD22" s="141"/>
      <c r="AE22" s="141"/>
      <c r="AF22" s="141"/>
      <c r="AG22" s="141"/>
      <c r="AH22" s="141"/>
      <c r="AI22" s="141"/>
      <c r="AJ22" s="141"/>
      <c r="AK22" s="141"/>
      <c r="AL22" s="141"/>
      <c r="AM22" s="141"/>
      <c r="AN22" s="187">
        <v>57.4</v>
      </c>
    </row>
    <row r="23" spans="2:40" ht="15.9" customHeight="1" x14ac:dyDescent="0.25">
      <c r="B23" s="142" t="s">
        <v>813</v>
      </c>
      <c r="C23" s="141">
        <v>79.701022816679782</v>
      </c>
      <c r="D23" s="141">
        <v>85.208596713021493</v>
      </c>
      <c r="E23" s="141">
        <v>78.854625550660799</v>
      </c>
      <c r="F23" s="141">
        <v>78.547854785478549</v>
      </c>
      <c r="G23" s="141">
        <v>78.48101265822784</v>
      </c>
      <c r="H23" s="141">
        <v>82.564102564102555</v>
      </c>
      <c r="I23" s="141">
        <v>76.200873362445407</v>
      </c>
      <c r="J23" s="141">
        <v>78.082191780821915</v>
      </c>
      <c r="K23" s="141">
        <v>73.007712082262216</v>
      </c>
      <c r="L23" s="141">
        <v>73.269689737470173</v>
      </c>
      <c r="M23" s="141">
        <v>70.666666666666671</v>
      </c>
      <c r="N23" s="141">
        <v>70.062370062370064</v>
      </c>
      <c r="O23" s="141">
        <v>60.846560846560848</v>
      </c>
      <c r="P23" s="141">
        <v>49.846153846153847</v>
      </c>
      <c r="Q23" s="141">
        <v>71.034482758620683</v>
      </c>
      <c r="R23" s="141">
        <v>57.907542579075425</v>
      </c>
      <c r="S23" s="141">
        <v>48.401826484018265</v>
      </c>
      <c r="T23" s="141">
        <v>58.104395604395606</v>
      </c>
      <c r="U23" s="141">
        <v>58.490566037735846</v>
      </c>
      <c r="V23" s="359">
        <v>16.7</v>
      </c>
      <c r="W23" s="359">
        <v>23.1</v>
      </c>
      <c r="Y23" s="141"/>
      <c r="Z23" s="141"/>
      <c r="AB23" s="141"/>
      <c r="AC23" s="141"/>
      <c r="AE23" s="141"/>
      <c r="AF23" s="141"/>
      <c r="AG23" s="141"/>
      <c r="AI23" s="141"/>
      <c r="AJ23" s="141"/>
      <c r="AK23" s="141"/>
      <c r="AM23" s="141"/>
      <c r="AN23" s="187">
        <v>53.401572837348645</v>
      </c>
    </row>
    <row r="24" spans="2:40" ht="15.9" customHeight="1" x14ac:dyDescent="0.25">
      <c r="B24" s="142" t="s">
        <v>853</v>
      </c>
      <c r="C24" s="141">
        <v>77.264653641207815</v>
      </c>
      <c r="D24" s="141">
        <v>84.199584199584194</v>
      </c>
      <c r="E24" s="141">
        <v>78.606965174129357</v>
      </c>
      <c r="F24" s="141">
        <v>77.985074626865668</v>
      </c>
      <c r="G24" s="141">
        <v>76.616915422885569</v>
      </c>
      <c r="H24" s="141">
        <v>78.160919540229884</v>
      </c>
      <c r="I24" s="141">
        <v>72.5</v>
      </c>
      <c r="J24" s="141">
        <v>72.164948453608247</v>
      </c>
      <c r="K24" s="141">
        <v>70.882352941176478</v>
      </c>
      <c r="L24" s="141">
        <v>75.428571428571431</v>
      </c>
      <c r="M24" s="141">
        <v>68.338557993730404</v>
      </c>
      <c r="N24" s="141">
        <v>67.32673267326733</v>
      </c>
      <c r="O24" s="141">
        <v>63.541666666666664</v>
      </c>
      <c r="P24" s="141">
        <v>45.714285714285715</v>
      </c>
      <c r="Q24" s="141">
        <v>73.977695167286257</v>
      </c>
      <c r="R24" s="141">
        <v>61.872909698996658</v>
      </c>
      <c r="S24" s="141">
        <v>41.614906832298139</v>
      </c>
      <c r="T24" s="141">
        <v>45.679012345679013</v>
      </c>
      <c r="U24" s="141">
        <v>39.81818181818182</v>
      </c>
      <c r="V24" s="141">
        <v>54.088050314465406</v>
      </c>
      <c r="W24" s="141">
        <v>44.776119402985074</v>
      </c>
      <c r="X24" s="141">
        <v>13.298565840938723</v>
      </c>
      <c r="Y24" s="141">
        <v>14.893617021276595</v>
      </c>
      <c r="Z24" s="141">
        <v>16.212792906903104</v>
      </c>
      <c r="AB24" s="141"/>
      <c r="AC24" s="141"/>
      <c r="AE24" s="141"/>
      <c r="AF24" s="141"/>
      <c r="AG24" s="141"/>
      <c r="AI24" s="141"/>
      <c r="AJ24" s="141"/>
      <c r="AK24" s="141"/>
      <c r="AM24" s="141"/>
      <c r="AN24" s="187">
        <v>44.708963911525032</v>
      </c>
    </row>
    <row r="25" spans="2:40" ht="15.9" customHeight="1" x14ac:dyDescent="0.25">
      <c r="B25" s="142" t="s">
        <v>887</v>
      </c>
      <c r="C25" s="141">
        <v>80.896686159844052</v>
      </c>
      <c r="D25" s="141">
        <v>87.399854333576116</v>
      </c>
      <c r="E25" s="141">
        <v>85.164835164835168</v>
      </c>
      <c r="F25" s="141">
        <v>81.124497991967871</v>
      </c>
      <c r="G25" s="141">
        <v>80.107526881720432</v>
      </c>
      <c r="H25" s="141">
        <v>88.357588357588355</v>
      </c>
      <c r="I25" s="141">
        <v>75.842696629213478</v>
      </c>
      <c r="J25" s="141">
        <v>81.609195402298852</v>
      </c>
      <c r="K25" s="141">
        <v>78.49829351535837</v>
      </c>
      <c r="L25" s="141">
        <v>77.635782747603827</v>
      </c>
      <c r="M25" s="141">
        <v>79.704797047970473</v>
      </c>
      <c r="N25" s="141">
        <v>77.681159420289859</v>
      </c>
      <c r="O25" s="141">
        <v>73.66255144032921</v>
      </c>
      <c r="P25" s="141">
        <v>65.294117647058826</v>
      </c>
      <c r="Q25" s="141">
        <v>79.714285714285722</v>
      </c>
      <c r="R25" s="141">
        <v>73.819742489270396</v>
      </c>
      <c r="S25" s="141">
        <v>56.756756756756758</v>
      </c>
      <c r="T25" s="141">
        <v>60.765550239234443</v>
      </c>
      <c r="U25" s="141">
        <v>51.724137931034484</v>
      </c>
      <c r="V25" s="141">
        <v>53.507565337001374</v>
      </c>
      <c r="W25" s="141">
        <v>40.909090909090914</v>
      </c>
      <c r="X25" s="141">
        <v>64.69719350073855</v>
      </c>
      <c r="Y25" s="141">
        <v>60.377358490566039</v>
      </c>
      <c r="Z25" s="141">
        <v>61.475409836065573</v>
      </c>
      <c r="AA25" s="141">
        <v>16.132492959635201</v>
      </c>
      <c r="AB25" s="141">
        <v>14.072847682119205</v>
      </c>
      <c r="AC25" s="141">
        <v>15.802269043760131</v>
      </c>
      <c r="AD25" s="141"/>
      <c r="AE25" s="141"/>
      <c r="AF25" s="141"/>
      <c r="AG25" s="141"/>
      <c r="AH25" s="141"/>
      <c r="AI25" s="141"/>
      <c r="AJ25" s="141"/>
      <c r="AK25" s="141"/>
      <c r="AL25" s="141"/>
      <c r="AM25" s="141"/>
      <c r="AN25" s="187">
        <v>45.192667414889634</v>
      </c>
    </row>
    <row r="26" spans="2:40" ht="15.9" customHeight="1" x14ac:dyDescent="0.25">
      <c r="B26" s="142" t="s">
        <v>919</v>
      </c>
      <c r="C26" s="141">
        <v>84.392419175027868</v>
      </c>
      <c r="D26" s="141">
        <v>87.213891081294392</v>
      </c>
      <c r="E26" s="141">
        <v>83.850931677018636</v>
      </c>
      <c r="F26" s="141">
        <v>85</v>
      </c>
      <c r="G26" s="141">
        <v>87.037037037037038</v>
      </c>
      <c r="H26" s="141">
        <v>87.871853546910756</v>
      </c>
      <c r="I26" s="141">
        <v>82.450331125827816</v>
      </c>
      <c r="J26" s="141">
        <v>84.93150684931507</v>
      </c>
      <c r="K26" s="141">
        <v>79.133858267716533</v>
      </c>
      <c r="L26" s="141">
        <v>78.707224334600753</v>
      </c>
      <c r="M26" s="141">
        <v>81.702127659574458</v>
      </c>
      <c r="N26" s="141">
        <v>80.821917808219183</v>
      </c>
      <c r="O26" s="141">
        <v>76.767676767676761</v>
      </c>
      <c r="P26" s="141">
        <v>58.267716535433067</v>
      </c>
      <c r="Q26" s="141">
        <v>83.414634146341456</v>
      </c>
      <c r="R26" s="141">
        <v>79.057591623036643</v>
      </c>
      <c r="S26" s="141">
        <v>53.846153846153847</v>
      </c>
      <c r="T26" s="141">
        <v>75.16339869281046</v>
      </c>
      <c r="U26" s="141">
        <v>47.560975609756099</v>
      </c>
      <c r="V26" s="141">
        <v>67.5</v>
      </c>
      <c r="W26" s="141">
        <v>36.986301369863014</v>
      </c>
      <c r="X26" s="141">
        <v>57.704402515723274</v>
      </c>
      <c r="Y26" s="141">
        <v>51.923076923076927</v>
      </c>
      <c r="Z26" s="141">
        <v>49.152542372881356</v>
      </c>
      <c r="AA26" s="141">
        <v>67.756183745583044</v>
      </c>
      <c r="AB26" s="141">
        <v>55.421686746987952</v>
      </c>
      <c r="AC26" s="141">
        <v>51.336898395721931</v>
      </c>
      <c r="AD26" s="141">
        <v>14.615245990268516</v>
      </c>
      <c r="AE26" s="141">
        <v>21.052631578947366</v>
      </c>
      <c r="AF26" s="141"/>
      <c r="AG26" s="141"/>
      <c r="AH26" s="141"/>
      <c r="AI26" s="141"/>
      <c r="AJ26" s="141"/>
      <c r="AK26" s="141"/>
      <c r="AL26" s="141"/>
      <c r="AM26" s="141"/>
      <c r="AN26" s="187">
        <v>51.427088738972493</v>
      </c>
    </row>
    <row r="27" spans="2:40" ht="15.9" customHeight="1" x14ac:dyDescent="0.25">
      <c r="B27" s="142" t="s">
        <v>939</v>
      </c>
      <c r="C27" s="4">
        <v>82.232893157262907</v>
      </c>
      <c r="D27" s="4">
        <v>85.088458298230833</v>
      </c>
      <c r="E27" s="4">
        <v>80.794701986754973</v>
      </c>
      <c r="F27" s="4">
        <v>80.693069306930695</v>
      </c>
      <c r="G27" s="4">
        <v>77.551020408163268</v>
      </c>
      <c r="H27" s="4">
        <v>85.265700483091791</v>
      </c>
      <c r="I27" s="4">
        <v>72.693726937269375</v>
      </c>
      <c r="J27" s="4">
        <v>78.832116788321173</v>
      </c>
      <c r="K27" s="4">
        <v>78.378378378378372</v>
      </c>
      <c r="L27" s="4">
        <v>71.982758620689651</v>
      </c>
      <c r="M27" s="4">
        <v>83.177570093457945</v>
      </c>
      <c r="N27" s="4">
        <v>74.712643678160916</v>
      </c>
      <c r="O27" s="4">
        <v>75.581395348837205</v>
      </c>
      <c r="P27" s="4">
        <v>60.185185185185183</v>
      </c>
      <c r="Q27" s="4">
        <v>79.347826086956516</v>
      </c>
      <c r="R27" s="4">
        <v>68.181818181818173</v>
      </c>
      <c r="S27" s="4">
        <v>52.307692307692314</v>
      </c>
      <c r="T27" s="4">
        <v>65.369649805447466</v>
      </c>
      <c r="U27" s="4">
        <v>53.807106598984767</v>
      </c>
      <c r="V27" s="4">
        <v>64.432989690721655</v>
      </c>
      <c r="W27" s="4">
        <v>56.36363636363636</v>
      </c>
      <c r="X27" s="4">
        <v>62.445414847161572</v>
      </c>
      <c r="Y27" s="4">
        <v>63.888888888888886</v>
      </c>
      <c r="Z27" s="4">
        <v>61.30952380952381</v>
      </c>
      <c r="AA27" s="4">
        <v>55.838041431261779</v>
      </c>
      <c r="AB27" s="4">
        <v>40.74074074074074</v>
      </c>
      <c r="AC27" s="4">
        <v>41.530054644808743</v>
      </c>
      <c r="AD27" s="4">
        <v>65.119363395225463</v>
      </c>
      <c r="AE27" s="4">
        <v>59.405940594059402</v>
      </c>
      <c r="AF27" s="4">
        <v>9.9033086568968134</v>
      </c>
      <c r="AG27" s="4">
        <v>12.807339449541285</v>
      </c>
      <c r="AH27" s="4">
        <v>20.064724919093852</v>
      </c>
      <c r="AI27" s="4">
        <v>20.172084130019122</v>
      </c>
      <c r="AJ27" s="4"/>
      <c r="AK27" s="4"/>
      <c r="AL27" s="4"/>
      <c r="AM27" s="4"/>
      <c r="AN27" s="187">
        <v>31.030498266746037</v>
      </c>
    </row>
    <row r="28" spans="2:40" ht="15.9" customHeight="1" thickBot="1" x14ac:dyDescent="0.3">
      <c r="B28" s="143" t="s">
        <v>1006</v>
      </c>
      <c r="C28" s="384">
        <v>80.402684563758385</v>
      </c>
      <c r="D28" s="384">
        <v>84.699453551912569</v>
      </c>
      <c r="E28" s="384">
        <v>75.555555555555557</v>
      </c>
      <c r="F28" s="384">
        <v>77.595628415300538</v>
      </c>
      <c r="G28" s="384">
        <v>71.428571428571431</v>
      </c>
      <c r="H28" s="384">
        <v>82.506527415143609</v>
      </c>
      <c r="I28" s="384">
        <v>77.118644067796609</v>
      </c>
      <c r="J28" s="384">
        <v>85.217391304347828</v>
      </c>
      <c r="K28" s="384">
        <v>75.369458128078819</v>
      </c>
      <c r="L28" s="384">
        <v>79.081632653061234</v>
      </c>
      <c r="M28" s="384">
        <v>80.102040816326522</v>
      </c>
      <c r="N28" s="384">
        <v>75.909090909090907</v>
      </c>
      <c r="O28" s="384">
        <v>75.324675324675326</v>
      </c>
      <c r="P28" s="384">
        <v>68.831168831168839</v>
      </c>
      <c r="Q28" s="384">
        <v>78.483606557377044</v>
      </c>
      <c r="R28" s="384">
        <v>69.594594594594597</v>
      </c>
      <c r="S28" s="384">
        <v>62.068965517241381</v>
      </c>
      <c r="T28" s="384">
        <v>68.867924528301884</v>
      </c>
      <c r="U28" s="384">
        <v>52.083333333333336</v>
      </c>
      <c r="V28" s="384">
        <v>65.079365079365076</v>
      </c>
      <c r="W28" s="384">
        <v>64.102564102564102</v>
      </c>
      <c r="X28" s="384">
        <v>67.493112947658403</v>
      </c>
      <c r="Y28" s="384">
        <v>51.724137931034484</v>
      </c>
      <c r="Z28" s="384">
        <v>50.746268656716417</v>
      </c>
      <c r="AA28" s="384">
        <v>67.272727272727266</v>
      </c>
      <c r="AB28" s="384">
        <v>59.183673469387756</v>
      </c>
      <c r="AC28" s="384">
        <v>55.769230769230774</v>
      </c>
      <c r="AD28" s="384">
        <v>56.9164265129683</v>
      </c>
      <c r="AE28" s="384">
        <v>52.475247524752476</v>
      </c>
      <c r="AF28" s="384">
        <v>70.857618651124071</v>
      </c>
      <c r="AG28" s="384">
        <v>65.165165165165163</v>
      </c>
      <c r="AH28" s="384">
        <v>49.122807017543856</v>
      </c>
      <c r="AI28" s="384">
        <v>68.877551020408163</v>
      </c>
      <c r="AJ28" s="384">
        <v>14.566156262269336</v>
      </c>
      <c r="AK28" s="384">
        <v>17.678571428571431</v>
      </c>
      <c r="AL28" s="384">
        <v>20.08178100863244</v>
      </c>
      <c r="AM28" s="384">
        <v>8.5842408712363873</v>
      </c>
      <c r="AN28" s="188">
        <v>42.427588976457002</v>
      </c>
    </row>
    <row r="29" spans="2:40" ht="13.8" thickTop="1" x14ac:dyDescent="0.25"/>
    <row r="30" spans="2:40" x14ac:dyDescent="0.25">
      <c r="B30" s="136" t="s">
        <v>117</v>
      </c>
    </row>
  </sheetData>
  <hyperlinks>
    <hyperlink ref="B2" location="Inhalt!A1" display="zurück zum Inhalt " xr:uid="{00000000-0004-0000-2700-000000000000}"/>
  </hyperlinks>
  <pageMargins left="0.7" right="0.7" top="0.78740157499999996" bottom="0.78740157499999996"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belle29"/>
  <dimension ref="B2:AO48"/>
  <sheetViews>
    <sheetView showGridLines="0" zoomScaleNormal="100" workbookViewId="0">
      <selection activeCell="B2" sqref="B2"/>
    </sheetView>
  </sheetViews>
  <sheetFormatPr baseColWidth="10" defaultColWidth="11.44140625" defaultRowHeight="13.2" x14ac:dyDescent="0.25"/>
  <cols>
    <col min="1" max="2" width="11.44140625" style="25"/>
    <col min="3" max="3" width="11.109375" style="25" customWidth="1"/>
    <col min="4" max="8" width="12.6640625" style="106" customWidth="1"/>
    <col min="9" max="9" width="13.5546875" style="106" customWidth="1"/>
    <col min="10" max="10" width="13.6640625" style="106" customWidth="1"/>
    <col min="11" max="16" width="12.6640625" style="106" customWidth="1"/>
    <col min="17" max="18" width="13.88671875" style="106" customWidth="1"/>
    <col min="19" max="19" width="12.6640625" style="106" customWidth="1"/>
    <col min="20" max="20" width="13.44140625" style="106" customWidth="1"/>
    <col min="21" max="21" width="12.6640625" style="106" customWidth="1"/>
    <col min="22" max="22" width="13.44140625" style="106" customWidth="1"/>
    <col min="23" max="23" width="12.6640625" style="106" customWidth="1"/>
    <col min="24" max="40" width="13.44140625" style="106" customWidth="1"/>
    <col min="41" max="41" width="12.6640625" style="106" customWidth="1"/>
    <col min="42" max="16384" width="11.44140625" style="25"/>
  </cols>
  <sheetData>
    <row r="2" spans="2:41" x14ac:dyDescent="0.25">
      <c r="B2" s="24" t="s">
        <v>122</v>
      </c>
    </row>
    <row r="7" spans="2:41" ht="17.399999999999999" x14ac:dyDescent="0.3">
      <c r="B7" s="68" t="s">
        <v>133</v>
      </c>
    </row>
    <row r="8" spans="2:41" ht="13.8" thickBot="1" x14ac:dyDescent="0.3"/>
    <row r="9" spans="2:41" s="125" customFormat="1" ht="21" customHeight="1" thickTop="1" x14ac:dyDescent="0.25">
      <c r="B9" s="117"/>
      <c r="C9" s="117" t="s">
        <v>66</v>
      </c>
      <c r="D9" s="117" t="s">
        <v>67</v>
      </c>
      <c r="E9" s="117" t="s">
        <v>68</v>
      </c>
      <c r="F9" s="118" t="s">
        <v>69</v>
      </c>
      <c r="G9" s="117" t="s">
        <v>70</v>
      </c>
      <c r="H9" s="118" t="s">
        <v>71</v>
      </c>
      <c r="I9" s="119" t="s">
        <v>72</v>
      </c>
      <c r="J9" s="118" t="s">
        <v>73</v>
      </c>
      <c r="K9" s="118" t="s">
        <v>74</v>
      </c>
      <c r="L9" s="118" t="s">
        <v>75</v>
      </c>
      <c r="M9" s="118" t="s">
        <v>76</v>
      </c>
      <c r="N9" s="138" t="s">
        <v>77</v>
      </c>
      <c r="O9" s="138" t="s">
        <v>80</v>
      </c>
      <c r="P9" s="138" t="s">
        <v>89</v>
      </c>
      <c r="Q9" s="138" t="s">
        <v>93</v>
      </c>
      <c r="R9" s="138" t="s">
        <v>101</v>
      </c>
      <c r="S9" s="138" t="s">
        <v>103</v>
      </c>
      <c r="T9" s="138" t="s">
        <v>104</v>
      </c>
      <c r="U9" s="138" t="s">
        <v>782</v>
      </c>
      <c r="V9" s="138" t="s">
        <v>783</v>
      </c>
      <c r="W9" s="38" t="s">
        <v>807</v>
      </c>
      <c r="X9" s="344" t="s">
        <v>808</v>
      </c>
      <c r="Y9" s="344" t="s">
        <v>848</v>
      </c>
      <c r="Z9" s="344" t="s">
        <v>849</v>
      </c>
      <c r="AA9" s="344" t="s">
        <v>850</v>
      </c>
      <c r="AB9" s="344" t="s">
        <v>892</v>
      </c>
      <c r="AC9" s="344" t="s">
        <v>893</v>
      </c>
      <c r="AD9" s="344" t="s">
        <v>894</v>
      </c>
      <c r="AE9" s="344" t="s">
        <v>920</v>
      </c>
      <c r="AF9" s="344" t="s">
        <v>921</v>
      </c>
      <c r="AG9" s="344" t="s">
        <v>940</v>
      </c>
      <c r="AH9" s="344" t="s">
        <v>941</v>
      </c>
      <c r="AI9" s="344" t="s">
        <v>942</v>
      </c>
      <c r="AJ9" s="344" t="s">
        <v>943</v>
      </c>
      <c r="AK9" s="38" t="s">
        <v>1007</v>
      </c>
      <c r="AL9" s="38" t="s">
        <v>1008</v>
      </c>
      <c r="AM9" s="38" t="s">
        <v>1009</v>
      </c>
      <c r="AN9" s="38" t="s">
        <v>1010</v>
      </c>
      <c r="AO9" s="138" t="s">
        <v>10</v>
      </c>
    </row>
    <row r="10" spans="2:41" s="126" customFormat="1" ht="83.4" thickBot="1" x14ac:dyDescent="0.3">
      <c r="B10" s="78" t="s">
        <v>118</v>
      </c>
      <c r="C10" s="78"/>
      <c r="D10" s="145" t="s">
        <v>1</v>
      </c>
      <c r="E10" s="145" t="s">
        <v>2</v>
      </c>
      <c r="F10" s="78" t="s">
        <v>56</v>
      </c>
      <c r="G10" s="78" t="s">
        <v>57</v>
      </c>
      <c r="H10" s="78" t="s">
        <v>58</v>
      </c>
      <c r="I10" s="78" t="s">
        <v>54</v>
      </c>
      <c r="J10" s="78" t="s">
        <v>55</v>
      </c>
      <c r="K10" s="78" t="s">
        <v>59</v>
      </c>
      <c r="L10" s="78" t="s">
        <v>60</v>
      </c>
      <c r="M10" s="78" t="s">
        <v>62</v>
      </c>
      <c r="N10" s="109" t="s">
        <v>82</v>
      </c>
      <c r="O10" s="109" t="s">
        <v>83</v>
      </c>
      <c r="P10" s="109" t="s">
        <v>91</v>
      </c>
      <c r="Q10" s="109" t="s">
        <v>94</v>
      </c>
      <c r="R10" s="109" t="s">
        <v>105</v>
      </c>
      <c r="S10" s="109" t="s">
        <v>102</v>
      </c>
      <c r="T10" s="109" t="s">
        <v>107</v>
      </c>
      <c r="U10" s="109" t="s">
        <v>794</v>
      </c>
      <c r="V10" s="109" t="s">
        <v>795</v>
      </c>
      <c r="W10" s="35" t="s">
        <v>809</v>
      </c>
      <c r="X10" s="109" t="s">
        <v>810</v>
      </c>
      <c r="Y10" s="109" t="s">
        <v>851</v>
      </c>
      <c r="Z10" s="109" t="s">
        <v>852</v>
      </c>
      <c r="AA10" s="109" t="s">
        <v>858</v>
      </c>
      <c r="AB10" s="109" t="s">
        <v>888</v>
      </c>
      <c r="AC10" s="109" t="s">
        <v>889</v>
      </c>
      <c r="AD10" s="109" t="s">
        <v>858</v>
      </c>
      <c r="AE10" s="109" t="s">
        <v>922</v>
      </c>
      <c r="AF10" s="109" t="s">
        <v>923</v>
      </c>
      <c r="AG10" s="35" t="s">
        <v>944</v>
      </c>
      <c r="AH10" s="35" t="s">
        <v>945</v>
      </c>
      <c r="AI10" s="35" t="s">
        <v>946</v>
      </c>
      <c r="AJ10" s="35" t="s">
        <v>949</v>
      </c>
      <c r="AK10" s="35" t="s">
        <v>1011</v>
      </c>
      <c r="AL10" s="35" t="s">
        <v>1012</v>
      </c>
      <c r="AM10" s="35" t="s">
        <v>1013</v>
      </c>
      <c r="AN10" s="35" t="s">
        <v>1028</v>
      </c>
      <c r="AO10" s="108" t="s">
        <v>10</v>
      </c>
    </row>
    <row r="11" spans="2:41" s="126" customFormat="1" ht="15.9" customHeight="1" x14ac:dyDescent="0.25">
      <c r="B11" s="121" t="s">
        <v>11</v>
      </c>
      <c r="C11" s="130"/>
      <c r="D11" s="146">
        <v>85.6</v>
      </c>
      <c r="E11" s="146">
        <v>84.3</v>
      </c>
      <c r="F11" s="146"/>
      <c r="G11" s="146"/>
      <c r="H11" s="146"/>
      <c r="I11" s="146"/>
      <c r="J11" s="146"/>
      <c r="K11" s="146"/>
      <c r="L11" s="146"/>
      <c r="M11" s="146"/>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54">
        <v>84.9</v>
      </c>
    </row>
    <row r="12" spans="2:41" s="126" customFormat="1" ht="15.9" customHeight="1" x14ac:dyDescent="0.25">
      <c r="B12" s="535" t="s">
        <v>13</v>
      </c>
      <c r="C12" s="128"/>
      <c r="D12" s="144">
        <v>85.5</v>
      </c>
      <c r="E12" s="144">
        <v>85.1</v>
      </c>
      <c r="F12" s="144">
        <v>86.2</v>
      </c>
      <c r="G12" s="149"/>
      <c r="H12" s="149"/>
      <c r="I12" s="149"/>
      <c r="J12" s="149"/>
      <c r="K12" s="149"/>
      <c r="L12" s="149"/>
      <c r="M12" s="149"/>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55">
        <v>85.4</v>
      </c>
    </row>
    <row r="13" spans="2:41" s="126" customFormat="1" ht="15.9" customHeight="1" x14ac:dyDescent="0.25">
      <c r="B13" s="537"/>
      <c r="C13" s="130" t="s">
        <v>120</v>
      </c>
      <c r="D13" s="544">
        <v>88.3</v>
      </c>
      <c r="E13" s="544"/>
      <c r="F13" s="146"/>
      <c r="G13" s="146"/>
      <c r="H13" s="146"/>
      <c r="I13" s="146"/>
      <c r="J13" s="146"/>
      <c r="K13" s="146"/>
      <c r="L13" s="146"/>
      <c r="M13" s="146"/>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56"/>
    </row>
    <row r="14" spans="2:41" s="126" customFormat="1" ht="15.9" customHeight="1" x14ac:dyDescent="0.25">
      <c r="B14" s="535" t="s">
        <v>15</v>
      </c>
      <c r="C14" s="128"/>
      <c r="D14" s="144">
        <v>83.1</v>
      </c>
      <c r="E14" s="144">
        <v>83.6</v>
      </c>
      <c r="F14" s="144">
        <v>84.3</v>
      </c>
      <c r="G14" s="144">
        <v>84.2</v>
      </c>
      <c r="H14" s="149"/>
      <c r="I14" s="149"/>
      <c r="J14" s="149"/>
      <c r="K14" s="149"/>
      <c r="L14" s="149"/>
      <c r="M14" s="149"/>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55">
        <v>83.5</v>
      </c>
    </row>
    <row r="15" spans="2:41" s="126" customFormat="1" ht="15.9" customHeight="1" x14ac:dyDescent="0.25">
      <c r="B15" s="537"/>
      <c r="C15" s="130" t="s">
        <v>120</v>
      </c>
      <c r="D15" s="542">
        <v>84.2</v>
      </c>
      <c r="E15" s="542"/>
      <c r="F15" s="542"/>
      <c r="G15" s="23"/>
      <c r="H15" s="146"/>
      <c r="I15" s="146"/>
      <c r="J15" s="146"/>
      <c r="K15" s="146"/>
      <c r="L15" s="146"/>
      <c r="M15" s="146"/>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54"/>
    </row>
    <row r="16" spans="2:41" s="126" customFormat="1" ht="15.9" customHeight="1" x14ac:dyDescent="0.25">
      <c r="B16" s="535" t="s">
        <v>28</v>
      </c>
      <c r="C16" s="128"/>
      <c r="D16" s="144">
        <v>88.4</v>
      </c>
      <c r="E16" s="144">
        <v>88</v>
      </c>
      <c r="F16" s="144">
        <v>90.2</v>
      </c>
      <c r="G16" s="144">
        <v>88.3</v>
      </c>
      <c r="H16" s="144">
        <v>89.6</v>
      </c>
      <c r="I16" s="149"/>
      <c r="J16" s="149"/>
      <c r="K16" s="149"/>
      <c r="L16" s="149"/>
      <c r="M16" s="149"/>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55">
        <v>88.5</v>
      </c>
    </row>
    <row r="17" spans="2:41" s="126" customFormat="1" ht="15.9" customHeight="1" x14ac:dyDescent="0.25">
      <c r="B17" s="537"/>
      <c r="C17" s="130" t="s">
        <v>120</v>
      </c>
      <c r="D17" s="542">
        <v>86.4</v>
      </c>
      <c r="E17" s="542"/>
      <c r="F17" s="542"/>
      <c r="G17" s="542"/>
      <c r="H17" s="23"/>
      <c r="I17" s="146"/>
      <c r="J17" s="146"/>
      <c r="K17" s="146"/>
      <c r="L17" s="146"/>
      <c r="M17" s="146"/>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54"/>
    </row>
    <row r="18" spans="2:41" s="126" customFormat="1" ht="15.9" customHeight="1" x14ac:dyDescent="0.25">
      <c r="B18" s="535" t="s">
        <v>29</v>
      </c>
      <c r="C18" s="128"/>
      <c r="D18" s="144">
        <v>88.7</v>
      </c>
      <c r="E18" s="144">
        <v>88.4</v>
      </c>
      <c r="F18" s="144">
        <v>89.5</v>
      </c>
      <c r="G18" s="144">
        <v>89.3</v>
      </c>
      <c r="H18" s="144">
        <v>91.2</v>
      </c>
      <c r="I18" s="144">
        <v>84.4</v>
      </c>
      <c r="J18" s="144">
        <v>90</v>
      </c>
      <c r="K18" s="144">
        <v>89</v>
      </c>
      <c r="L18" s="149"/>
      <c r="M18" s="149"/>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55">
        <v>88.3</v>
      </c>
    </row>
    <row r="19" spans="2:41" s="126" customFormat="1" ht="15.9" customHeight="1" x14ac:dyDescent="0.25">
      <c r="B19" s="537"/>
      <c r="C19" s="130" t="s">
        <v>120</v>
      </c>
      <c r="D19" s="542">
        <v>89.9</v>
      </c>
      <c r="E19" s="542"/>
      <c r="F19" s="542"/>
      <c r="G19" s="542"/>
      <c r="H19" s="542"/>
      <c r="I19" s="23"/>
      <c r="J19" s="23"/>
      <c r="K19" s="23"/>
      <c r="L19" s="146"/>
      <c r="M19" s="146"/>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54"/>
    </row>
    <row r="20" spans="2:41" s="126" customFormat="1" ht="15.9" customHeight="1" x14ac:dyDescent="0.25">
      <c r="B20" s="535" t="s">
        <v>18</v>
      </c>
      <c r="C20" s="128"/>
      <c r="D20" s="144">
        <v>89.3</v>
      </c>
      <c r="E20" s="144">
        <v>88.6</v>
      </c>
      <c r="F20" s="144">
        <v>88.5</v>
      </c>
      <c r="G20" s="144">
        <v>88.5</v>
      </c>
      <c r="H20" s="144">
        <v>91.4</v>
      </c>
      <c r="I20" s="144">
        <v>89.1</v>
      </c>
      <c r="J20" s="144">
        <v>91.5</v>
      </c>
      <c r="K20" s="144">
        <v>92</v>
      </c>
      <c r="L20" s="144">
        <v>89.9</v>
      </c>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55">
        <v>89.5</v>
      </c>
    </row>
    <row r="21" spans="2:41" s="126" customFormat="1" ht="15.9" customHeight="1" x14ac:dyDescent="0.25">
      <c r="B21" s="537"/>
      <c r="C21" s="130" t="s">
        <v>120</v>
      </c>
      <c r="D21" s="542">
        <v>91.7</v>
      </c>
      <c r="E21" s="542"/>
      <c r="F21" s="542"/>
      <c r="G21" s="542"/>
      <c r="H21" s="542"/>
      <c r="I21" s="542"/>
      <c r="J21" s="542"/>
      <c r="K21" s="542"/>
      <c r="L21" s="23"/>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54"/>
    </row>
    <row r="22" spans="2:41" s="126" customFormat="1" ht="15.9" customHeight="1" x14ac:dyDescent="0.25">
      <c r="B22" s="535" t="s">
        <v>53</v>
      </c>
      <c r="C22" s="128"/>
      <c r="D22" s="150">
        <f>'Tabelle A5'!K11</f>
        <v>89.2</v>
      </c>
      <c r="E22" s="150">
        <f>'Tabelle A5'!K12</f>
        <v>88.5</v>
      </c>
      <c r="F22" s="150">
        <f>'Tabelle A5'!K13</f>
        <v>90.2</v>
      </c>
      <c r="G22" s="150">
        <f>'Tabelle A5'!K14</f>
        <v>88.8</v>
      </c>
      <c r="H22" s="150">
        <f>'Tabelle A5'!K15</f>
        <v>89.7</v>
      </c>
      <c r="I22" s="150">
        <f>'Tabelle A5'!K16</f>
        <v>88.9</v>
      </c>
      <c r="J22" s="150">
        <f>'Tabelle A5'!K17</f>
        <v>91.9</v>
      </c>
      <c r="K22" s="150">
        <f>'Tabelle A5'!K18</f>
        <v>90.5</v>
      </c>
      <c r="L22" s="150">
        <f>'Tabelle A5'!K19</f>
        <v>90.6</v>
      </c>
      <c r="M22" s="150">
        <f>'Tabelle A5'!K20</f>
        <v>90</v>
      </c>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232">
        <f>'Tabelle A5'!K48</f>
        <v>89.5</v>
      </c>
    </row>
    <row r="23" spans="2:41" s="126" customFormat="1" ht="15.9" customHeight="1" x14ac:dyDescent="0.25">
      <c r="B23" s="537"/>
      <c r="C23" s="130" t="s">
        <v>120</v>
      </c>
      <c r="D23" s="542">
        <v>90.3</v>
      </c>
      <c r="E23" s="542"/>
      <c r="F23" s="542"/>
      <c r="G23" s="542"/>
      <c r="H23" s="542"/>
      <c r="I23" s="542"/>
      <c r="J23" s="542"/>
      <c r="K23" s="542"/>
      <c r="L23" s="542"/>
      <c r="M23" s="23"/>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54"/>
    </row>
    <row r="24" spans="2:41" s="126" customFormat="1" ht="15.9" customHeight="1" x14ac:dyDescent="0.25">
      <c r="B24" s="535" t="s">
        <v>78</v>
      </c>
      <c r="C24" s="128"/>
      <c r="D24" s="150">
        <f>'Tabelle A5'!L11</f>
        <v>88.6</v>
      </c>
      <c r="E24" s="150">
        <f>'Tabelle A5'!L12</f>
        <v>88.4</v>
      </c>
      <c r="F24" s="150">
        <f>'Tabelle A5'!L13</f>
        <v>90</v>
      </c>
      <c r="G24" s="150">
        <f>'Tabelle A5'!L14</f>
        <v>88</v>
      </c>
      <c r="H24" s="150">
        <f>'Tabelle A5'!L15</f>
        <v>90</v>
      </c>
      <c r="I24" s="150">
        <f>'Tabelle A5'!L16</f>
        <v>88.1</v>
      </c>
      <c r="J24" s="150">
        <f>'Tabelle A5'!L17</f>
        <v>93</v>
      </c>
      <c r="K24" s="150">
        <f>'Tabelle A5'!L18</f>
        <v>91</v>
      </c>
      <c r="L24" s="150">
        <f>'Tabelle A5'!L19</f>
        <v>90.2</v>
      </c>
      <c r="M24" s="150">
        <f>'Tabelle A5'!L20</f>
        <v>90.3</v>
      </c>
      <c r="N24" s="150">
        <f>'Tabelle A5'!L21</f>
        <v>89.3</v>
      </c>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232">
        <f>'Tabelle A5'!L48</f>
        <v>89.3</v>
      </c>
    </row>
    <row r="25" spans="2:41" s="126" customFormat="1" ht="15.9" customHeight="1" x14ac:dyDescent="0.25">
      <c r="B25" s="537"/>
      <c r="C25" s="130" t="s">
        <v>120</v>
      </c>
      <c r="D25" s="543">
        <v>90</v>
      </c>
      <c r="E25" s="543"/>
      <c r="F25" s="543"/>
      <c r="G25" s="543"/>
      <c r="H25" s="543"/>
      <c r="I25" s="543"/>
      <c r="J25" s="543"/>
      <c r="K25" s="543"/>
      <c r="L25" s="543"/>
      <c r="M25" s="543"/>
      <c r="N25" s="151"/>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57"/>
    </row>
    <row r="26" spans="2:41" s="126" customFormat="1" ht="15.9" customHeight="1" x14ac:dyDescent="0.25">
      <c r="B26" s="535" t="s">
        <v>81</v>
      </c>
      <c r="C26" s="128"/>
      <c r="D26" s="150">
        <f>'Tabelle A5'!M11</f>
        <v>89</v>
      </c>
      <c r="E26" s="150">
        <f>'Tabelle A5'!M12</f>
        <v>88</v>
      </c>
      <c r="F26" s="150">
        <f>'Tabelle A5'!M13</f>
        <v>89.5</v>
      </c>
      <c r="G26" s="150">
        <f>'Tabelle A5'!M14</f>
        <v>88.3</v>
      </c>
      <c r="H26" s="150">
        <f>'Tabelle A5'!M15</f>
        <v>89.2</v>
      </c>
      <c r="I26" s="150">
        <f>'Tabelle A5'!M16</f>
        <v>89.5</v>
      </c>
      <c r="J26" s="150">
        <f>'Tabelle A5'!M17</f>
        <v>92</v>
      </c>
      <c r="K26" s="150">
        <f>'Tabelle A5'!M18</f>
        <v>90.1</v>
      </c>
      <c r="L26" s="150">
        <f>'Tabelle A5'!M19</f>
        <v>90.9</v>
      </c>
      <c r="M26" s="150">
        <f>'Tabelle A5'!M20</f>
        <v>91.9</v>
      </c>
      <c r="N26" s="150">
        <f>'Tabelle A5'!M21</f>
        <v>91.1</v>
      </c>
      <c r="O26" s="150">
        <f>'Tabelle A5'!M22</f>
        <v>87.5</v>
      </c>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232">
        <f>'Tabelle A5'!M48</f>
        <v>89.3</v>
      </c>
    </row>
    <row r="27" spans="2:41" s="126" customFormat="1" ht="15.9" customHeight="1" x14ac:dyDescent="0.25">
      <c r="B27" s="537"/>
      <c r="C27" s="130" t="s">
        <v>120</v>
      </c>
      <c r="D27" s="543">
        <v>90.2</v>
      </c>
      <c r="E27" s="543"/>
      <c r="F27" s="543"/>
      <c r="G27" s="543"/>
      <c r="H27" s="543"/>
      <c r="I27" s="543"/>
      <c r="J27" s="543"/>
      <c r="K27" s="543"/>
      <c r="L27" s="543"/>
      <c r="M27" s="543"/>
      <c r="N27" s="543"/>
      <c r="O27" s="151"/>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57"/>
    </row>
    <row r="28" spans="2:41" s="126" customFormat="1" ht="15.9" customHeight="1" x14ac:dyDescent="0.25">
      <c r="B28" s="535" t="s">
        <v>90</v>
      </c>
      <c r="C28" s="128"/>
      <c r="D28" s="150">
        <f>'Tabelle A5'!N11</f>
        <v>87.9</v>
      </c>
      <c r="E28" s="150">
        <f>'Tabelle A5'!N12</f>
        <v>87.3</v>
      </c>
      <c r="F28" s="150">
        <f>'Tabelle A5'!N13</f>
        <v>88.9</v>
      </c>
      <c r="G28" s="150">
        <f>'Tabelle A5'!N14</f>
        <v>86.4</v>
      </c>
      <c r="H28" s="150">
        <f>'Tabelle A5'!N15</f>
        <v>90</v>
      </c>
      <c r="I28" s="150">
        <f>'Tabelle A5'!N16</f>
        <v>87.6</v>
      </c>
      <c r="J28" s="150">
        <f>'Tabelle A5'!N17</f>
        <v>91.6</v>
      </c>
      <c r="K28" s="150">
        <f>'Tabelle A5'!N18</f>
        <v>90.2</v>
      </c>
      <c r="L28" s="150">
        <f>'Tabelle A5'!N19</f>
        <v>90.4</v>
      </c>
      <c r="M28" s="150">
        <f>'Tabelle A5'!N20</f>
        <v>90.3</v>
      </c>
      <c r="N28" s="150">
        <f>'Tabelle A5'!N21</f>
        <v>91.3</v>
      </c>
      <c r="O28" s="150">
        <f>'Tabelle A5'!N22</f>
        <v>89.4</v>
      </c>
      <c r="P28" s="150">
        <f>'Tabelle A5'!N23</f>
        <v>87.5</v>
      </c>
      <c r="Q28" s="150">
        <f>'Tabelle A5'!N24</f>
        <v>88.2</v>
      </c>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232">
        <f>'Tabelle A5'!N48</f>
        <v>88.6</v>
      </c>
    </row>
    <row r="29" spans="2:41" s="126" customFormat="1" ht="15.9" customHeight="1" x14ac:dyDescent="0.25">
      <c r="B29" s="537"/>
      <c r="C29" s="130" t="s">
        <v>120</v>
      </c>
      <c r="D29" s="543">
        <v>89.4</v>
      </c>
      <c r="E29" s="543"/>
      <c r="F29" s="543"/>
      <c r="G29" s="543"/>
      <c r="H29" s="543"/>
      <c r="I29" s="543"/>
      <c r="J29" s="543"/>
      <c r="K29" s="543"/>
      <c r="L29" s="543"/>
      <c r="M29" s="543"/>
      <c r="N29" s="543"/>
      <c r="O29" s="543"/>
      <c r="P29" s="151"/>
      <c r="Q29" s="151"/>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57"/>
    </row>
    <row r="30" spans="2:41" s="126" customFormat="1" ht="15.9" customHeight="1" x14ac:dyDescent="0.25">
      <c r="B30" s="535" t="s">
        <v>99</v>
      </c>
      <c r="C30" s="128"/>
      <c r="D30" s="150">
        <f>'Tabelle A5'!O11</f>
        <v>87.2</v>
      </c>
      <c r="E30" s="150">
        <f>'Tabelle A5'!O12</f>
        <v>86</v>
      </c>
      <c r="F30" s="150">
        <f>'Tabelle A5'!O13</f>
        <v>89.1</v>
      </c>
      <c r="G30" s="150">
        <f>'Tabelle A5'!O14</f>
        <v>88.6</v>
      </c>
      <c r="H30" s="150">
        <f>'Tabelle A5'!O15</f>
        <v>89</v>
      </c>
      <c r="I30" s="150">
        <f>'Tabelle A5'!O16</f>
        <v>87.5</v>
      </c>
      <c r="J30" s="150">
        <f>'Tabelle A5'!O17</f>
        <v>90.9</v>
      </c>
      <c r="K30" s="150">
        <f>'Tabelle A5'!O18</f>
        <v>89.4</v>
      </c>
      <c r="L30" s="150">
        <f>'Tabelle A5'!O19</f>
        <v>88.4</v>
      </c>
      <c r="M30" s="150">
        <f>'Tabelle A5'!O20</f>
        <v>89.1</v>
      </c>
      <c r="N30" s="150">
        <f>'Tabelle A5'!O21</f>
        <v>90.2</v>
      </c>
      <c r="O30" s="150">
        <f>'Tabelle A5'!O22</f>
        <v>88.3</v>
      </c>
      <c r="P30" s="150">
        <f>'Tabelle A5'!O23</f>
        <v>88.2</v>
      </c>
      <c r="Q30" s="150">
        <f>'Tabelle A5'!O24</f>
        <v>78.599999999999994</v>
      </c>
      <c r="R30" s="150">
        <f>'Tabelle A5'!O25</f>
        <v>79.400000000000006</v>
      </c>
      <c r="S30" s="150">
        <f>'Tabelle A5'!O26</f>
        <v>86.9</v>
      </c>
      <c r="T30" s="150">
        <f>'Tabelle A5'!O27</f>
        <v>85.4</v>
      </c>
      <c r="U30" s="150"/>
      <c r="V30" s="150"/>
      <c r="W30" s="150"/>
      <c r="X30" s="150"/>
      <c r="Y30" s="150"/>
      <c r="Z30" s="150"/>
      <c r="AA30" s="150"/>
      <c r="AB30" s="150"/>
      <c r="AC30" s="150"/>
      <c r="AD30" s="150"/>
      <c r="AE30" s="150"/>
      <c r="AF30" s="150"/>
      <c r="AG30" s="150"/>
      <c r="AH30" s="150"/>
      <c r="AI30" s="150"/>
      <c r="AJ30" s="150"/>
      <c r="AK30" s="150"/>
      <c r="AL30" s="150"/>
      <c r="AM30" s="150"/>
      <c r="AN30" s="150"/>
      <c r="AO30" s="232">
        <f>'Tabelle A5'!O48</f>
        <v>86.4</v>
      </c>
    </row>
    <row r="31" spans="2:41" s="126" customFormat="1" ht="15.9" customHeight="1" x14ac:dyDescent="0.25">
      <c r="B31" s="537"/>
      <c r="C31" s="130" t="s">
        <v>120</v>
      </c>
      <c r="D31" s="541">
        <v>90.3</v>
      </c>
      <c r="E31" s="541"/>
      <c r="F31" s="541"/>
      <c r="G31" s="541"/>
      <c r="H31" s="541"/>
      <c r="I31" s="541"/>
      <c r="J31" s="541"/>
      <c r="K31" s="541"/>
      <c r="L31" s="541"/>
      <c r="M31" s="541"/>
      <c r="N31" s="541"/>
      <c r="O31" s="541"/>
      <c r="P31" s="541"/>
      <c r="Q31" s="541"/>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56"/>
    </row>
    <row r="32" spans="2:41" s="126" customFormat="1" ht="15.9" customHeight="1" x14ac:dyDescent="0.25">
      <c r="B32" s="535" t="s">
        <v>781</v>
      </c>
      <c r="C32" s="128"/>
      <c r="D32" s="150">
        <f>'Tabelle A5'!P11</f>
        <v>88.5</v>
      </c>
      <c r="E32" s="150">
        <f>'Tabelle A5'!P12</f>
        <v>86</v>
      </c>
      <c r="F32" s="150">
        <f>'Tabelle A5'!P13</f>
        <v>88.5</v>
      </c>
      <c r="G32" s="150">
        <f>'Tabelle A5'!P14</f>
        <v>88.9</v>
      </c>
      <c r="H32" s="150">
        <f>'Tabelle A5'!P15</f>
        <v>88.1</v>
      </c>
      <c r="I32" s="150">
        <f>'Tabelle A5'!P16</f>
        <v>86.9</v>
      </c>
      <c r="J32" s="150">
        <f>'Tabelle A5'!P17</f>
        <v>91.9</v>
      </c>
      <c r="K32" s="150">
        <f>'Tabelle A5'!P18</f>
        <v>89.6</v>
      </c>
      <c r="L32" s="150">
        <f>'Tabelle A5'!P19</f>
        <v>88.6</v>
      </c>
      <c r="M32" s="150">
        <f>'Tabelle A5'!P20</f>
        <v>90.7</v>
      </c>
      <c r="N32" s="150">
        <f>'Tabelle A5'!P21</f>
        <v>91.2</v>
      </c>
      <c r="O32" s="150">
        <f>'Tabelle A5'!P22</f>
        <v>88.7</v>
      </c>
      <c r="P32" s="150">
        <f>'Tabelle A5'!P23</f>
        <v>88.6</v>
      </c>
      <c r="Q32" s="150">
        <f>'Tabelle A5'!P24</f>
        <v>75.7</v>
      </c>
      <c r="R32" s="150">
        <f>'Tabelle A5'!P25</f>
        <v>82.3</v>
      </c>
      <c r="S32" s="150">
        <f>'Tabelle A5'!P26</f>
        <v>86.8</v>
      </c>
      <c r="T32" s="150">
        <f>'Tabelle A5'!P27</f>
        <v>80.400000000000006</v>
      </c>
      <c r="U32" s="150">
        <f>'Tabelle A5'!P28</f>
        <v>88.4</v>
      </c>
      <c r="V32" s="150">
        <f>'Tabelle A5'!P29</f>
        <v>85.2</v>
      </c>
      <c r="W32" s="150"/>
      <c r="X32" s="150"/>
      <c r="Y32" s="150"/>
      <c r="Z32" s="150"/>
      <c r="AA32" s="150"/>
      <c r="AB32" s="150"/>
      <c r="AC32" s="150"/>
      <c r="AD32" s="150"/>
      <c r="AE32" s="150"/>
      <c r="AF32" s="150"/>
      <c r="AG32" s="150"/>
      <c r="AH32" s="150"/>
      <c r="AI32" s="150"/>
      <c r="AJ32" s="150"/>
      <c r="AK32" s="150"/>
      <c r="AL32" s="150"/>
      <c r="AM32" s="150"/>
      <c r="AN32" s="150"/>
      <c r="AO32" s="232">
        <f>'Tabelle A5'!P48</f>
        <v>86.9</v>
      </c>
    </row>
    <row r="33" spans="2:41" s="126" customFormat="1" ht="15.9" customHeight="1" x14ac:dyDescent="0.25">
      <c r="B33" s="537"/>
      <c r="C33" s="130" t="s">
        <v>120</v>
      </c>
      <c r="D33" s="541">
        <v>89.5</v>
      </c>
      <c r="E33" s="541"/>
      <c r="F33" s="541"/>
      <c r="G33" s="541"/>
      <c r="H33" s="541"/>
      <c r="I33" s="541"/>
      <c r="J33" s="541"/>
      <c r="K33" s="541"/>
      <c r="L33" s="541"/>
      <c r="M33" s="541"/>
      <c r="N33" s="541"/>
      <c r="O33" s="541"/>
      <c r="P33" s="541"/>
      <c r="Q33" s="541"/>
      <c r="R33" s="235"/>
      <c r="S33" s="235"/>
      <c r="T33" s="235"/>
      <c r="U33" s="130"/>
      <c r="V33" s="130"/>
      <c r="W33" s="130"/>
      <c r="X33" s="130"/>
      <c r="Y33" s="130"/>
      <c r="Z33" s="130"/>
      <c r="AA33" s="130"/>
      <c r="AB33" s="130"/>
      <c r="AC33" s="130"/>
      <c r="AD33" s="130"/>
      <c r="AE33" s="130"/>
      <c r="AF33" s="130"/>
      <c r="AG33" s="130"/>
      <c r="AH33" s="130"/>
      <c r="AI33" s="130"/>
      <c r="AJ33" s="130"/>
      <c r="AK33" s="130"/>
      <c r="AL33" s="130"/>
      <c r="AM33" s="130"/>
      <c r="AN33" s="130"/>
      <c r="AO33" s="156"/>
    </row>
    <row r="34" spans="2:41" s="126" customFormat="1" ht="15.9" customHeight="1" x14ac:dyDescent="0.25">
      <c r="B34" s="535" t="s">
        <v>813</v>
      </c>
      <c r="C34" s="128"/>
      <c r="D34" s="150">
        <f>'Tabelle A5'!Q11</f>
        <v>87.8</v>
      </c>
      <c r="E34" s="150">
        <f>'Tabelle A5'!Q12</f>
        <v>85.8</v>
      </c>
      <c r="F34" s="150">
        <f>'Tabelle A5'!Q13</f>
        <v>89.8</v>
      </c>
      <c r="G34" s="150">
        <f>'Tabelle A5'!Q14</f>
        <v>86.3</v>
      </c>
      <c r="H34" s="150">
        <f>'Tabelle A5'!Q15</f>
        <v>87.7</v>
      </c>
      <c r="I34" s="150">
        <f>'Tabelle A5'!Q16</f>
        <v>86.7</v>
      </c>
      <c r="J34" s="150">
        <f>'Tabelle A5'!Q17</f>
        <v>91.3</v>
      </c>
      <c r="K34" s="150">
        <f>'Tabelle A5'!Q18</f>
        <v>88.6</v>
      </c>
      <c r="L34" s="150">
        <f>'Tabelle A5'!Q19</f>
        <v>87.8</v>
      </c>
      <c r="M34" s="150">
        <f>'Tabelle A5'!Q20</f>
        <v>89.2</v>
      </c>
      <c r="N34" s="150">
        <f>'Tabelle A5'!Q21</f>
        <v>93</v>
      </c>
      <c r="O34" s="150">
        <f>'Tabelle A5'!Q22</f>
        <v>88.8</v>
      </c>
      <c r="P34" s="150">
        <f>'Tabelle A5'!Q23</f>
        <v>87</v>
      </c>
      <c r="Q34" s="150">
        <f>'Tabelle A5'!Q24</f>
        <v>77.3</v>
      </c>
      <c r="R34" s="150">
        <f>'Tabelle A5'!Q25</f>
        <v>81.8</v>
      </c>
      <c r="S34" s="150">
        <f>'Tabelle A5'!Q26</f>
        <v>85.9</v>
      </c>
      <c r="T34" s="150">
        <f>'Tabelle A5'!Q27</f>
        <v>80.2</v>
      </c>
      <c r="U34" s="150">
        <f>'Tabelle A5'!Q28</f>
        <v>86.4</v>
      </c>
      <c r="V34" s="150">
        <f>'Tabelle A5'!Q29</f>
        <v>79.7</v>
      </c>
      <c r="W34" s="150">
        <f>'Tabelle A5'!Q30</f>
        <v>88.7</v>
      </c>
      <c r="X34" s="150">
        <f>'Tabelle A5'!Q31</f>
        <v>84.5</v>
      </c>
      <c r="Y34" s="150"/>
      <c r="Z34" s="150"/>
      <c r="AA34" s="150"/>
      <c r="AB34" s="150"/>
      <c r="AC34" s="150"/>
      <c r="AD34" s="150"/>
      <c r="AE34" s="150"/>
      <c r="AF34" s="150"/>
      <c r="AG34" s="150"/>
      <c r="AH34" s="150"/>
      <c r="AI34" s="150"/>
      <c r="AJ34" s="150"/>
      <c r="AK34" s="150"/>
      <c r="AL34" s="150"/>
      <c r="AM34" s="150"/>
      <c r="AN34" s="150"/>
      <c r="AO34" s="232">
        <f>'Tabelle A5'!Q48</f>
        <v>86.5</v>
      </c>
    </row>
    <row r="35" spans="2:41" s="126" customFormat="1" ht="15.9" customHeight="1" x14ac:dyDescent="0.25">
      <c r="B35" s="537"/>
      <c r="C35" s="130" t="s">
        <v>120</v>
      </c>
      <c r="D35" s="541">
        <v>88.9</v>
      </c>
      <c r="E35" s="541"/>
      <c r="F35" s="541"/>
      <c r="G35" s="541"/>
      <c r="H35" s="541"/>
      <c r="I35" s="541"/>
      <c r="J35" s="541"/>
      <c r="K35" s="541"/>
      <c r="L35" s="541"/>
      <c r="M35" s="541"/>
      <c r="N35" s="541"/>
      <c r="O35" s="541"/>
      <c r="P35" s="541"/>
      <c r="Q35" s="541"/>
      <c r="R35" s="541"/>
      <c r="S35" s="541"/>
      <c r="T35" s="541"/>
      <c r="U35" s="541"/>
      <c r="V35" s="541"/>
      <c r="W35" s="236"/>
      <c r="X35" s="130"/>
      <c r="Y35" s="130"/>
      <c r="Z35" s="130"/>
      <c r="AA35" s="130"/>
      <c r="AB35" s="130"/>
      <c r="AC35" s="130"/>
      <c r="AD35" s="130"/>
      <c r="AE35" s="130"/>
      <c r="AF35" s="130"/>
      <c r="AG35" s="130"/>
      <c r="AH35" s="130"/>
      <c r="AI35" s="130"/>
      <c r="AJ35" s="130"/>
      <c r="AK35" s="130"/>
      <c r="AL35" s="130"/>
      <c r="AM35" s="130"/>
      <c r="AN35" s="130"/>
      <c r="AO35" s="156"/>
    </row>
    <row r="36" spans="2:41" s="126" customFormat="1" ht="15.9" customHeight="1" x14ac:dyDescent="0.25">
      <c r="B36" s="535" t="s">
        <v>853</v>
      </c>
      <c r="C36" s="128"/>
      <c r="D36" s="150">
        <f>'Tabelle A5'!R11</f>
        <v>86.3</v>
      </c>
      <c r="E36" s="150">
        <f>'Tabelle A5'!R12</f>
        <v>85.1</v>
      </c>
      <c r="F36" s="150">
        <f>'Tabelle A5'!R13</f>
        <v>86.9</v>
      </c>
      <c r="G36" s="150">
        <f>'Tabelle A5'!R14</f>
        <v>84.1</v>
      </c>
      <c r="H36" s="150">
        <f>'Tabelle A5'!R15</f>
        <v>88.5</v>
      </c>
      <c r="I36" s="150">
        <f>'Tabelle A5'!R16</f>
        <v>84.9</v>
      </c>
      <c r="J36" s="150">
        <f>'Tabelle A5'!R17</f>
        <v>87.9</v>
      </c>
      <c r="K36" s="150">
        <f>'Tabelle A5'!R18</f>
        <v>88.3</v>
      </c>
      <c r="L36" s="150">
        <f>'Tabelle A5'!R19</f>
        <v>86.4</v>
      </c>
      <c r="M36" s="150">
        <f>'Tabelle A5'!R20</f>
        <v>84.2</v>
      </c>
      <c r="N36" s="150">
        <f>'Tabelle A5'!R21</f>
        <v>87.3</v>
      </c>
      <c r="O36" s="150">
        <f>'Tabelle A5'!R22</f>
        <v>85.4</v>
      </c>
      <c r="P36" s="150">
        <f>'Tabelle A5'!R23</f>
        <v>83.9</v>
      </c>
      <c r="Q36" s="150">
        <f>'Tabelle A5'!R24</f>
        <v>65.400000000000006</v>
      </c>
      <c r="R36" s="150">
        <f>'Tabelle A5'!R25</f>
        <v>79.3</v>
      </c>
      <c r="S36" s="150">
        <f>'Tabelle A5'!R26</f>
        <v>83.4</v>
      </c>
      <c r="T36" s="150">
        <f>'Tabelle A5'!R27</f>
        <v>75.5</v>
      </c>
      <c r="U36" s="150">
        <f>'Tabelle A5'!R28</f>
        <v>85.2</v>
      </c>
      <c r="V36" s="150">
        <f>'Tabelle A5'!R29</f>
        <v>71.400000000000006</v>
      </c>
      <c r="W36" s="150">
        <f>'Tabelle A5'!R30</f>
        <v>85.1</v>
      </c>
      <c r="X36" s="150">
        <f>'Tabelle A5'!R31</f>
        <v>72</v>
      </c>
      <c r="Y36" s="150">
        <f>'Tabelle A5'!R32</f>
        <v>87.2</v>
      </c>
      <c r="Z36" s="150">
        <f>'Tabelle A5'!R33</f>
        <v>78.2</v>
      </c>
      <c r="AA36" s="150">
        <f>'Tabelle A5'!R34</f>
        <v>78.099999999999994</v>
      </c>
      <c r="AB36" s="150"/>
      <c r="AC36" s="150"/>
      <c r="AD36" s="150"/>
      <c r="AE36" s="150"/>
      <c r="AF36" s="150"/>
      <c r="AG36" s="150"/>
      <c r="AH36" s="150"/>
      <c r="AI36" s="150"/>
      <c r="AJ36" s="150"/>
      <c r="AK36" s="150"/>
      <c r="AL36" s="150"/>
      <c r="AM36" s="150"/>
      <c r="AN36" s="150"/>
      <c r="AO36" s="232">
        <f>'Tabelle A5'!R48</f>
        <v>84</v>
      </c>
    </row>
    <row r="37" spans="2:41" s="126" customFormat="1" ht="15.9" customHeight="1" x14ac:dyDescent="0.25">
      <c r="B37" s="537"/>
      <c r="C37" s="130" t="s">
        <v>120</v>
      </c>
      <c r="D37" s="541">
        <v>84.8</v>
      </c>
      <c r="E37" s="541"/>
      <c r="F37" s="541"/>
      <c r="G37" s="541"/>
      <c r="H37" s="541"/>
      <c r="I37" s="541"/>
      <c r="J37" s="541"/>
      <c r="K37" s="541"/>
      <c r="L37" s="541"/>
      <c r="M37" s="541"/>
      <c r="N37" s="541"/>
      <c r="O37" s="541"/>
      <c r="P37" s="541"/>
      <c r="Q37" s="541"/>
      <c r="R37" s="541"/>
      <c r="S37" s="541"/>
      <c r="T37" s="541"/>
      <c r="U37" s="541"/>
      <c r="V37" s="541"/>
      <c r="W37" s="541"/>
      <c r="X37" s="541"/>
      <c r="Y37" s="130"/>
      <c r="Z37" s="130"/>
      <c r="AA37" s="130"/>
      <c r="AB37" s="130"/>
      <c r="AC37" s="130"/>
      <c r="AD37" s="130"/>
      <c r="AE37" s="130"/>
      <c r="AF37" s="130"/>
      <c r="AG37" s="130"/>
      <c r="AH37" s="130"/>
      <c r="AI37" s="130"/>
      <c r="AJ37" s="130"/>
      <c r="AK37" s="130"/>
      <c r="AL37" s="130"/>
      <c r="AM37" s="130"/>
      <c r="AN37" s="130"/>
      <c r="AO37" s="156"/>
    </row>
    <row r="38" spans="2:41" s="126" customFormat="1" ht="15.9" customHeight="1" x14ac:dyDescent="0.25">
      <c r="B38" s="535" t="s">
        <v>887</v>
      </c>
      <c r="C38" s="128"/>
      <c r="D38" s="150">
        <v>86.3</v>
      </c>
      <c r="E38" s="150">
        <v>84.7</v>
      </c>
      <c r="F38" s="150">
        <v>88.4</v>
      </c>
      <c r="G38" s="150">
        <v>84.8</v>
      </c>
      <c r="H38" s="150">
        <v>88.8</v>
      </c>
      <c r="I38" s="150">
        <v>85.1</v>
      </c>
      <c r="J38" s="150">
        <v>90.4</v>
      </c>
      <c r="K38" s="150">
        <v>88.1</v>
      </c>
      <c r="L38" s="150">
        <v>87.2</v>
      </c>
      <c r="M38" s="150">
        <v>87.8</v>
      </c>
      <c r="N38" s="150">
        <v>87.6</v>
      </c>
      <c r="O38" s="150">
        <v>90</v>
      </c>
      <c r="P38" s="150">
        <v>87.3</v>
      </c>
      <c r="Q38" s="150">
        <v>70.2</v>
      </c>
      <c r="R38" s="150">
        <v>81.3</v>
      </c>
      <c r="S38" s="150">
        <v>81.900000000000006</v>
      </c>
      <c r="T38" s="150">
        <v>79.099999999999994</v>
      </c>
      <c r="U38" s="150">
        <v>87.7</v>
      </c>
      <c r="V38" s="150">
        <v>78.2</v>
      </c>
      <c r="W38" s="150">
        <v>87.3</v>
      </c>
      <c r="X38" s="150">
        <v>81</v>
      </c>
      <c r="Y38" s="150">
        <v>85.9</v>
      </c>
      <c r="Z38" s="150">
        <v>82.3</v>
      </c>
      <c r="AA38" s="150">
        <v>80.400000000000006</v>
      </c>
      <c r="AB38" s="150">
        <v>85.6</v>
      </c>
      <c r="AC38" s="150">
        <v>88.5</v>
      </c>
      <c r="AD38" s="150">
        <v>73.3</v>
      </c>
      <c r="AE38" s="150"/>
      <c r="AF38" s="150"/>
      <c r="AG38" s="150"/>
      <c r="AH38" s="150"/>
      <c r="AI38" s="150"/>
      <c r="AJ38" s="150"/>
      <c r="AK38" s="150"/>
      <c r="AL38" s="150"/>
      <c r="AM38" s="150"/>
      <c r="AN38" s="150"/>
      <c r="AO38" s="232">
        <v>85.1</v>
      </c>
    </row>
    <row r="39" spans="2:41" s="126" customFormat="1" ht="15.9" customHeight="1" x14ac:dyDescent="0.25">
      <c r="B39" s="537"/>
      <c r="C39" s="130" t="s">
        <v>120</v>
      </c>
      <c r="D39" s="541">
        <v>85.9</v>
      </c>
      <c r="E39" s="541"/>
      <c r="F39" s="541"/>
      <c r="G39" s="541"/>
      <c r="H39" s="541"/>
      <c r="I39" s="541"/>
      <c r="J39" s="541"/>
      <c r="K39" s="541"/>
      <c r="L39" s="541"/>
      <c r="M39" s="541"/>
      <c r="N39" s="541"/>
      <c r="O39" s="541"/>
      <c r="P39" s="541"/>
      <c r="Q39" s="541"/>
      <c r="R39" s="541"/>
      <c r="S39" s="541"/>
      <c r="T39" s="541"/>
      <c r="U39" s="541"/>
      <c r="V39" s="541"/>
      <c r="W39" s="541"/>
      <c r="X39" s="541"/>
      <c r="Y39" s="541"/>
      <c r="Z39" s="541"/>
      <c r="AA39" s="541"/>
      <c r="AB39" s="130"/>
      <c r="AC39" s="130"/>
      <c r="AD39" s="130"/>
      <c r="AE39" s="130"/>
      <c r="AF39" s="130"/>
      <c r="AG39" s="130"/>
      <c r="AH39" s="130"/>
      <c r="AI39" s="130"/>
      <c r="AJ39" s="130"/>
      <c r="AK39" s="130"/>
      <c r="AL39" s="130"/>
      <c r="AM39" s="130"/>
      <c r="AN39" s="130"/>
      <c r="AO39" s="156"/>
    </row>
    <row r="40" spans="2:41" s="126" customFormat="1" ht="15.9" customHeight="1" x14ac:dyDescent="0.25">
      <c r="B40" s="535" t="s">
        <v>919</v>
      </c>
      <c r="C40" s="128"/>
      <c r="D40" s="66">
        <v>85.8</v>
      </c>
      <c r="E40" s="66">
        <v>84.6</v>
      </c>
      <c r="F40" s="66">
        <v>85.6</v>
      </c>
      <c r="G40" s="66">
        <v>86.2</v>
      </c>
      <c r="H40" s="66">
        <v>88.7</v>
      </c>
      <c r="I40" s="66">
        <v>84.6</v>
      </c>
      <c r="J40" s="66">
        <v>92.1</v>
      </c>
      <c r="K40" s="66">
        <v>88.8</v>
      </c>
      <c r="L40" s="66">
        <v>87.7</v>
      </c>
      <c r="M40" s="66">
        <v>87.5</v>
      </c>
      <c r="N40" s="66">
        <v>88.3</v>
      </c>
      <c r="O40" s="66">
        <v>86.9</v>
      </c>
      <c r="P40" s="66">
        <v>86</v>
      </c>
      <c r="Q40" s="66">
        <v>67.7</v>
      </c>
      <c r="R40" s="66">
        <v>80.8</v>
      </c>
      <c r="S40" s="66">
        <v>82.3</v>
      </c>
      <c r="T40" s="66">
        <v>73.8</v>
      </c>
      <c r="U40" s="66">
        <v>84.7</v>
      </c>
      <c r="V40" s="66">
        <v>69.8</v>
      </c>
      <c r="W40" s="66">
        <v>86.8</v>
      </c>
      <c r="X40" s="66">
        <v>76.2</v>
      </c>
      <c r="Y40" s="66">
        <v>85.9</v>
      </c>
      <c r="Z40" s="66">
        <v>80</v>
      </c>
      <c r="AA40" s="66">
        <v>77.8</v>
      </c>
      <c r="AB40" s="66">
        <v>86.1</v>
      </c>
      <c r="AC40" s="66">
        <v>78.2</v>
      </c>
      <c r="AD40" s="66">
        <v>68</v>
      </c>
      <c r="AE40" s="66">
        <v>86.8</v>
      </c>
      <c r="AF40" s="66">
        <v>82.2</v>
      </c>
      <c r="AG40" s="66"/>
      <c r="AH40" s="66"/>
      <c r="AI40" s="66"/>
      <c r="AJ40" s="66"/>
      <c r="AK40" s="66"/>
      <c r="AL40" s="66"/>
      <c r="AM40" s="66"/>
      <c r="AN40" s="66"/>
      <c r="AO40" s="378">
        <v>84.8</v>
      </c>
    </row>
    <row r="41" spans="2:41" s="126" customFormat="1" ht="15.9" customHeight="1" x14ac:dyDescent="0.25">
      <c r="B41" s="537"/>
      <c r="C41" s="130" t="s">
        <v>120</v>
      </c>
      <c r="D41" s="541">
        <v>85.8</v>
      </c>
      <c r="E41" s="541"/>
      <c r="F41" s="541"/>
      <c r="G41" s="541"/>
      <c r="H41" s="541"/>
      <c r="I41" s="541"/>
      <c r="J41" s="541"/>
      <c r="K41" s="541"/>
      <c r="L41" s="541"/>
      <c r="M41" s="541"/>
      <c r="N41" s="541"/>
      <c r="O41" s="541"/>
      <c r="P41" s="541"/>
      <c r="Q41" s="541"/>
      <c r="R41" s="541"/>
      <c r="S41" s="541"/>
      <c r="T41" s="541"/>
      <c r="U41" s="541"/>
      <c r="V41" s="541"/>
      <c r="W41" s="541"/>
      <c r="X41" s="541"/>
      <c r="Y41" s="541"/>
      <c r="Z41" s="541"/>
      <c r="AA41" s="541"/>
      <c r="AB41" s="541"/>
      <c r="AC41" s="541"/>
      <c r="AD41" s="541"/>
      <c r="AE41" s="130"/>
      <c r="AF41" s="130"/>
      <c r="AG41" s="130"/>
      <c r="AH41" s="130"/>
      <c r="AI41" s="130"/>
      <c r="AJ41" s="130"/>
      <c r="AK41" s="130"/>
      <c r="AL41" s="130"/>
      <c r="AM41" s="130"/>
      <c r="AN41" s="130"/>
      <c r="AO41" s="156"/>
    </row>
    <row r="42" spans="2:41" s="126" customFormat="1" ht="15.9" customHeight="1" x14ac:dyDescent="0.25">
      <c r="B42" s="535" t="s">
        <v>939</v>
      </c>
      <c r="C42" s="128"/>
      <c r="D42" s="394">
        <v>85.6</v>
      </c>
      <c r="E42" s="394">
        <v>83.9</v>
      </c>
      <c r="F42" s="394">
        <v>82</v>
      </c>
      <c r="G42" s="394">
        <v>85.8</v>
      </c>
      <c r="H42" s="394">
        <v>86.2</v>
      </c>
      <c r="I42" s="394">
        <v>85</v>
      </c>
      <c r="J42" s="394">
        <v>91.6</v>
      </c>
      <c r="K42" s="394">
        <v>87.3</v>
      </c>
      <c r="L42" s="394">
        <v>87.1</v>
      </c>
      <c r="M42" s="394">
        <v>87.9</v>
      </c>
      <c r="N42" s="394">
        <v>85.9</v>
      </c>
      <c r="O42" s="394">
        <v>84.3</v>
      </c>
      <c r="P42" s="394">
        <v>86.8</v>
      </c>
      <c r="Q42" s="394">
        <v>66.8</v>
      </c>
      <c r="R42" s="394">
        <v>81.400000000000006</v>
      </c>
      <c r="S42" s="394">
        <v>83.2</v>
      </c>
      <c r="T42" s="394">
        <v>76.599999999999994</v>
      </c>
      <c r="U42" s="394">
        <v>84.8</v>
      </c>
      <c r="V42" s="394">
        <v>72.599999999999994</v>
      </c>
      <c r="W42" s="394">
        <v>86</v>
      </c>
      <c r="X42" s="394">
        <v>71.900000000000006</v>
      </c>
      <c r="Y42" s="394">
        <v>86.7</v>
      </c>
      <c r="Z42" s="394">
        <v>70.7</v>
      </c>
      <c r="AA42" s="394">
        <v>72.400000000000006</v>
      </c>
      <c r="AB42" s="394">
        <v>85.7</v>
      </c>
      <c r="AC42" s="394">
        <v>73</v>
      </c>
      <c r="AD42" s="394">
        <v>74.2</v>
      </c>
      <c r="AE42" s="394">
        <v>89.1</v>
      </c>
      <c r="AF42" s="394">
        <v>73.400000000000006</v>
      </c>
      <c r="AG42" s="394">
        <v>78.7</v>
      </c>
      <c r="AH42" s="394">
        <v>86.6</v>
      </c>
      <c r="AI42" s="394">
        <v>83.5</v>
      </c>
      <c r="AJ42" s="394">
        <v>83.2</v>
      </c>
      <c r="AK42" s="394"/>
      <c r="AL42" s="394"/>
      <c r="AM42" s="394"/>
      <c r="AN42" s="394"/>
      <c r="AO42" s="395">
        <v>83.6</v>
      </c>
    </row>
    <row r="43" spans="2:41" s="126" customFormat="1" ht="15.9" customHeight="1" x14ac:dyDescent="0.25">
      <c r="B43" s="537"/>
      <c r="C43" s="130" t="s">
        <v>120</v>
      </c>
      <c r="D43" s="541">
        <v>84.5</v>
      </c>
      <c r="E43" s="541"/>
      <c r="F43" s="541"/>
      <c r="G43" s="541"/>
      <c r="H43" s="541"/>
      <c r="I43" s="541"/>
      <c r="J43" s="541"/>
      <c r="K43" s="541"/>
      <c r="L43" s="541"/>
      <c r="M43" s="541"/>
      <c r="N43" s="541"/>
      <c r="O43" s="541"/>
      <c r="P43" s="541"/>
      <c r="Q43" s="541"/>
      <c r="R43" s="541"/>
      <c r="S43" s="541"/>
      <c r="T43" s="541"/>
      <c r="U43" s="541"/>
      <c r="V43" s="541"/>
      <c r="W43" s="541"/>
      <c r="X43" s="541"/>
      <c r="Y43" s="541"/>
      <c r="Z43" s="541"/>
      <c r="AA43" s="541"/>
      <c r="AB43" s="541"/>
      <c r="AC43" s="541"/>
      <c r="AD43" s="541"/>
      <c r="AE43" s="541"/>
      <c r="AF43" s="541"/>
      <c r="AG43" s="130"/>
      <c r="AH43" s="130"/>
      <c r="AI43" s="130"/>
      <c r="AJ43" s="130"/>
      <c r="AK43" s="130"/>
      <c r="AL43" s="130"/>
      <c r="AM43" s="130"/>
      <c r="AN43" s="130"/>
      <c r="AO43" s="156"/>
    </row>
    <row r="44" spans="2:41" s="126" customFormat="1" ht="15.9" customHeight="1" x14ac:dyDescent="0.25">
      <c r="B44" s="538" t="s">
        <v>1006</v>
      </c>
      <c r="C44" s="125"/>
      <c r="D44" s="66">
        <v>85.7</v>
      </c>
      <c r="E44" s="66">
        <v>83.7</v>
      </c>
      <c r="F44" s="66">
        <v>85.5</v>
      </c>
      <c r="G44" s="66">
        <v>81.900000000000006</v>
      </c>
      <c r="H44" s="66">
        <v>87.7</v>
      </c>
      <c r="I44" s="66">
        <v>84.8</v>
      </c>
      <c r="J44" s="66">
        <v>89.9</v>
      </c>
      <c r="K44" s="66">
        <v>90.1</v>
      </c>
      <c r="L44" s="66">
        <v>87.1</v>
      </c>
      <c r="M44" s="66">
        <v>88.1</v>
      </c>
      <c r="N44" s="66">
        <v>89.2</v>
      </c>
      <c r="O44" s="66">
        <v>85.3</v>
      </c>
      <c r="P44" s="66">
        <v>83.6</v>
      </c>
      <c r="Q44" s="66">
        <v>65.3</v>
      </c>
      <c r="R44" s="66">
        <v>82.1</v>
      </c>
      <c r="S44" s="66">
        <v>84.9</v>
      </c>
      <c r="T44" s="66">
        <v>71.099999999999994</v>
      </c>
      <c r="U44" s="66">
        <v>86.9</v>
      </c>
      <c r="V44" s="66">
        <v>75.8</v>
      </c>
      <c r="W44" s="66">
        <v>88.6</v>
      </c>
      <c r="X44" s="66">
        <v>70</v>
      </c>
      <c r="Y44" s="66">
        <v>88.6</v>
      </c>
      <c r="Z44" s="66">
        <v>77.3</v>
      </c>
      <c r="AA44" s="66">
        <v>70.599999999999994</v>
      </c>
      <c r="AB44" s="66">
        <v>84.4</v>
      </c>
      <c r="AC44" s="66">
        <v>66.7</v>
      </c>
      <c r="AD44" s="66">
        <v>72.8</v>
      </c>
      <c r="AE44" s="66">
        <v>87.3</v>
      </c>
      <c r="AF44" s="66">
        <v>70.8</v>
      </c>
      <c r="AG44" s="66">
        <v>80.7</v>
      </c>
      <c r="AH44" s="66">
        <v>88.4</v>
      </c>
      <c r="AI44" s="66">
        <v>82.4</v>
      </c>
      <c r="AJ44" s="66">
        <v>84.1</v>
      </c>
      <c r="AK44" s="66">
        <v>87.4</v>
      </c>
      <c r="AL44" s="66">
        <v>90.7</v>
      </c>
      <c r="AM44" s="66">
        <v>82.9</v>
      </c>
      <c r="AN44" s="66">
        <v>78.599999999999994</v>
      </c>
      <c r="AO44" s="378">
        <v>84</v>
      </c>
    </row>
    <row r="45" spans="2:41" s="126" customFormat="1" ht="15.9" customHeight="1" thickBot="1" x14ac:dyDescent="0.3">
      <c r="B45" s="536"/>
      <c r="C45" s="385" t="s">
        <v>120</v>
      </c>
      <c r="D45" s="540">
        <v>84.7</v>
      </c>
      <c r="E45" s="540"/>
      <c r="F45" s="540"/>
      <c r="G45" s="540"/>
      <c r="H45" s="540"/>
      <c r="I45" s="540"/>
      <c r="J45" s="540"/>
      <c r="K45" s="540"/>
      <c r="L45" s="540"/>
      <c r="M45" s="540"/>
      <c r="N45" s="540"/>
      <c r="O45" s="540"/>
      <c r="P45" s="540"/>
      <c r="Q45" s="540"/>
      <c r="R45" s="540"/>
      <c r="S45" s="540"/>
      <c r="T45" s="540"/>
      <c r="U45" s="540"/>
      <c r="V45" s="540"/>
      <c r="W45" s="540"/>
      <c r="X45" s="540"/>
      <c r="Y45" s="540"/>
      <c r="Z45" s="540"/>
      <c r="AA45" s="540"/>
      <c r="AB45" s="540"/>
      <c r="AC45" s="540"/>
      <c r="AD45" s="540"/>
      <c r="AE45" s="540"/>
      <c r="AF45" s="540"/>
      <c r="AG45" s="540"/>
      <c r="AH45" s="540"/>
      <c r="AI45" s="540"/>
      <c r="AJ45" s="540"/>
      <c r="AK45" s="540"/>
      <c r="AL45" s="540"/>
      <c r="AM45" s="540"/>
      <c r="AN45" s="540"/>
      <c r="AO45" s="386"/>
    </row>
    <row r="46" spans="2:41" ht="13.8" thickTop="1" x14ac:dyDescent="0.25">
      <c r="D46" s="25"/>
    </row>
    <row r="47" spans="2:41" x14ac:dyDescent="0.25">
      <c r="B47" s="153" t="s">
        <v>119</v>
      </c>
    </row>
    <row r="48" spans="2:41" x14ac:dyDescent="0.25">
      <c r="I48" s="152"/>
    </row>
  </sheetData>
  <mergeCells count="35">
    <mergeCell ref="B12:B13"/>
    <mergeCell ref="B24:B25"/>
    <mergeCell ref="B26:B27"/>
    <mergeCell ref="B28:B29"/>
    <mergeCell ref="B14:B15"/>
    <mergeCell ref="B16:B17"/>
    <mergeCell ref="B18:B19"/>
    <mergeCell ref="D13:E13"/>
    <mergeCell ref="D15:F15"/>
    <mergeCell ref="D17:G17"/>
    <mergeCell ref="D19:H19"/>
    <mergeCell ref="D21:K21"/>
    <mergeCell ref="B32:B33"/>
    <mergeCell ref="D33:Q33"/>
    <mergeCell ref="B34:B35"/>
    <mergeCell ref="B22:B23"/>
    <mergeCell ref="B40:B41"/>
    <mergeCell ref="D41:AA41"/>
    <mergeCell ref="D35:V35"/>
    <mergeCell ref="B44:B45"/>
    <mergeCell ref="D45:AN45"/>
    <mergeCell ref="D37:X37"/>
    <mergeCell ref="B20:B21"/>
    <mergeCell ref="AB41:AD41"/>
    <mergeCell ref="B38:B39"/>
    <mergeCell ref="D39:AA39"/>
    <mergeCell ref="D43:AF43"/>
    <mergeCell ref="D23:L23"/>
    <mergeCell ref="B42:B43"/>
    <mergeCell ref="B36:B37"/>
    <mergeCell ref="D25:M25"/>
    <mergeCell ref="D27:N27"/>
    <mergeCell ref="D29:O29"/>
    <mergeCell ref="D31:Q31"/>
    <mergeCell ref="B30:B31"/>
  </mergeCells>
  <hyperlinks>
    <hyperlink ref="B2" location="Inhalt!A1" display="zurück zum Inhalt " xr:uid="{00000000-0004-0000-2800-000000000000}"/>
  </hyperlinks>
  <pageMargins left="0.7" right="0.7" top="0.78740157499999996" bottom="0.78740157499999996"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E59"/>
  <sheetViews>
    <sheetView workbookViewId="0">
      <selection activeCell="B2" sqref="B2"/>
    </sheetView>
  </sheetViews>
  <sheetFormatPr baseColWidth="10" defaultColWidth="11.44140625" defaultRowHeight="13.8" x14ac:dyDescent="0.25"/>
  <cols>
    <col min="1" max="2" width="11.44140625" style="200"/>
    <col min="3" max="3" width="33.44140625" style="200" customWidth="1"/>
    <col min="4" max="16384" width="11.44140625" style="200"/>
  </cols>
  <sheetData>
    <row r="1" spans="2:5" x14ac:dyDescent="0.25">
      <c r="D1" s="201"/>
      <c r="E1" s="201"/>
    </row>
    <row r="2" spans="2:5" x14ac:dyDescent="0.25">
      <c r="B2" s="202" t="s">
        <v>122</v>
      </c>
      <c r="D2" s="201"/>
      <c r="E2" s="201"/>
    </row>
    <row r="3" spans="2:5" x14ac:dyDescent="0.25">
      <c r="D3" s="201"/>
      <c r="E3" s="201"/>
    </row>
    <row r="4" spans="2:5" x14ac:dyDescent="0.25">
      <c r="D4" s="201"/>
      <c r="E4" s="201"/>
    </row>
    <row r="5" spans="2:5" x14ac:dyDescent="0.25">
      <c r="D5" s="201"/>
      <c r="E5" s="201"/>
    </row>
    <row r="6" spans="2:5" x14ac:dyDescent="0.25">
      <c r="D6" s="201"/>
      <c r="E6" s="201"/>
    </row>
    <row r="7" spans="2:5" ht="17.399999999999999" x14ac:dyDescent="0.3">
      <c r="B7" s="203" t="s">
        <v>686</v>
      </c>
    </row>
    <row r="8" spans="2:5" ht="14.4" thickBot="1" x14ac:dyDescent="0.3"/>
    <row r="9" spans="2:5" ht="30" customHeight="1" thickTop="1" x14ac:dyDescent="0.25">
      <c r="B9" s="547" t="s">
        <v>687</v>
      </c>
      <c r="C9" s="548"/>
    </row>
    <row r="10" spans="2:5" ht="30" customHeight="1" x14ac:dyDescent="0.25">
      <c r="B10" s="545" t="s">
        <v>688</v>
      </c>
      <c r="C10" s="546"/>
    </row>
    <row r="11" spans="2:5" ht="30" customHeight="1" x14ac:dyDescent="0.25">
      <c r="B11" s="545" t="s">
        <v>689</v>
      </c>
      <c r="C11" s="546"/>
    </row>
    <row r="12" spans="2:5" ht="30" customHeight="1" x14ac:dyDescent="0.25">
      <c r="B12" s="545" t="s">
        <v>690</v>
      </c>
      <c r="C12" s="546"/>
    </row>
    <row r="13" spans="2:5" ht="30" customHeight="1" x14ac:dyDescent="0.25">
      <c r="B13" s="545" t="s">
        <v>691</v>
      </c>
      <c r="C13" s="546"/>
    </row>
    <row r="14" spans="2:5" ht="30" customHeight="1" x14ac:dyDescent="0.25">
      <c r="B14" s="545" t="s">
        <v>692</v>
      </c>
      <c r="C14" s="546"/>
    </row>
    <row r="15" spans="2:5" ht="30" customHeight="1" x14ac:dyDescent="0.25">
      <c r="B15" s="545" t="s">
        <v>693</v>
      </c>
      <c r="C15" s="546"/>
    </row>
    <row r="16" spans="2:5" ht="30" customHeight="1" x14ac:dyDescent="0.25">
      <c r="B16" s="545" t="s">
        <v>694</v>
      </c>
      <c r="C16" s="546"/>
    </row>
    <row r="17" spans="2:3" ht="30" customHeight="1" x14ac:dyDescent="0.25">
      <c r="B17" s="545" t="s">
        <v>695</v>
      </c>
      <c r="C17" s="546"/>
    </row>
    <row r="18" spans="2:3" ht="30" customHeight="1" x14ac:dyDescent="0.25">
      <c r="B18" s="545" t="s">
        <v>696</v>
      </c>
      <c r="C18" s="546"/>
    </row>
    <row r="19" spans="2:3" ht="30" customHeight="1" x14ac:dyDescent="0.25">
      <c r="B19" s="545" t="s">
        <v>697</v>
      </c>
      <c r="C19" s="546"/>
    </row>
    <row r="20" spans="2:3" ht="30" customHeight="1" x14ac:dyDescent="0.25">
      <c r="B20" s="551" t="s">
        <v>787</v>
      </c>
      <c r="C20" s="546"/>
    </row>
    <row r="21" spans="2:3" ht="30" customHeight="1" x14ac:dyDescent="0.25">
      <c r="B21" s="554" t="s">
        <v>818</v>
      </c>
      <c r="C21" s="546"/>
    </row>
    <row r="22" spans="2:3" ht="30" customHeight="1" x14ac:dyDescent="0.25">
      <c r="B22" s="549" t="s">
        <v>860</v>
      </c>
      <c r="C22" s="550"/>
    </row>
    <row r="23" spans="2:3" ht="30" customHeight="1" x14ac:dyDescent="0.25">
      <c r="B23" s="556" t="s">
        <v>883</v>
      </c>
      <c r="C23" s="557"/>
    </row>
    <row r="24" spans="2:3" ht="30" customHeight="1" x14ac:dyDescent="0.25">
      <c r="B24" s="555" t="s">
        <v>918</v>
      </c>
      <c r="C24" s="546"/>
    </row>
    <row r="25" spans="2:3" ht="30" customHeight="1" x14ac:dyDescent="0.25">
      <c r="B25" s="555" t="s">
        <v>956</v>
      </c>
      <c r="C25" s="546"/>
    </row>
    <row r="26" spans="2:3" ht="30" customHeight="1" thickBot="1" x14ac:dyDescent="0.3">
      <c r="B26" s="552" t="s">
        <v>1019</v>
      </c>
      <c r="C26" s="553"/>
    </row>
    <row r="27" spans="2:3" ht="15" customHeight="1" thickTop="1" x14ac:dyDescent="0.25"/>
    <row r="28" spans="2:3" ht="45" customHeight="1" x14ac:dyDescent="0.25"/>
    <row r="29" spans="2:3" ht="45" customHeight="1" x14ac:dyDescent="0.25"/>
    <row r="30" spans="2:3" ht="15" customHeight="1" x14ac:dyDescent="0.25"/>
    <row r="31" spans="2:3" ht="45" customHeight="1" x14ac:dyDescent="0.25"/>
    <row r="32" spans="2:3" ht="45" customHeight="1" x14ac:dyDescent="0.25"/>
    <row r="33" ht="15" customHeight="1" x14ac:dyDescent="0.25"/>
    <row r="34" ht="45" customHeight="1" x14ac:dyDescent="0.25"/>
    <row r="35" ht="45" customHeight="1" x14ac:dyDescent="0.25"/>
    <row r="36" ht="15" customHeight="1" x14ac:dyDescent="0.25"/>
    <row r="37" ht="45" customHeight="1" x14ac:dyDescent="0.25"/>
    <row r="38" ht="45" customHeight="1" x14ac:dyDescent="0.25"/>
    <row r="39" ht="15" customHeight="1" x14ac:dyDescent="0.25"/>
    <row r="40" ht="45" customHeight="1" x14ac:dyDescent="0.25"/>
    <row r="41" ht="45" customHeight="1" x14ac:dyDescent="0.25"/>
    <row r="42" ht="15" customHeight="1" x14ac:dyDescent="0.25"/>
    <row r="43" ht="45" customHeight="1" x14ac:dyDescent="0.25"/>
    <row r="44" ht="45" customHeight="1" x14ac:dyDescent="0.25"/>
    <row r="45" ht="15" customHeight="1" x14ac:dyDescent="0.25"/>
    <row r="46" ht="45" customHeight="1" x14ac:dyDescent="0.25"/>
    <row r="47" ht="45" customHeight="1" x14ac:dyDescent="0.25"/>
    <row r="48" ht="15" customHeight="1" x14ac:dyDescent="0.25"/>
    <row r="49" ht="45" customHeight="1" x14ac:dyDescent="0.25"/>
    <row r="50" ht="45" customHeight="1" x14ac:dyDescent="0.25"/>
    <row r="51" ht="15" customHeight="1" x14ac:dyDescent="0.25"/>
    <row r="52" ht="45" customHeight="1" x14ac:dyDescent="0.25"/>
    <row r="53" ht="45" customHeight="1" x14ac:dyDescent="0.25"/>
    <row r="54" ht="15" customHeight="1" x14ac:dyDescent="0.25"/>
    <row r="55" ht="45" customHeight="1" x14ac:dyDescent="0.25"/>
    <row r="56" ht="45" customHeight="1" x14ac:dyDescent="0.25"/>
    <row r="57" ht="30" customHeight="1" x14ac:dyDescent="0.25"/>
    <row r="58" ht="15" customHeight="1" x14ac:dyDescent="0.25"/>
    <row r="59" ht="120" customHeight="1" x14ac:dyDescent="0.25"/>
  </sheetData>
  <mergeCells count="18">
    <mergeCell ref="B22:C22"/>
    <mergeCell ref="B20:C20"/>
    <mergeCell ref="B26:C26"/>
    <mergeCell ref="B19:C19"/>
    <mergeCell ref="B21:C21"/>
    <mergeCell ref="B25:C25"/>
    <mergeCell ref="B24:C24"/>
    <mergeCell ref="B23:C23"/>
    <mergeCell ref="B9:C9"/>
    <mergeCell ref="B10:C10"/>
    <mergeCell ref="B11:C11"/>
    <mergeCell ref="B12:C12"/>
    <mergeCell ref="B13:C13"/>
    <mergeCell ref="B14:C14"/>
    <mergeCell ref="B15:C15"/>
    <mergeCell ref="B16:C16"/>
    <mergeCell ref="B17:C17"/>
    <mergeCell ref="B18:C18"/>
  </mergeCells>
  <hyperlinks>
    <hyperlink ref="B2" location="Inhalt!A1" display="zurück zum Inhalt " xr:uid="{00000000-0004-0000-2900-000000000000}"/>
  </hyperlinks>
  <pageMargins left="0.7" right="0.7" top="0.78740157499999996" bottom="0.78740157499999996"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E28"/>
  <sheetViews>
    <sheetView workbookViewId="0">
      <selection activeCell="B2" sqref="B2"/>
    </sheetView>
  </sheetViews>
  <sheetFormatPr baseColWidth="10" defaultColWidth="11.44140625" defaultRowHeight="13.8" x14ac:dyDescent="0.25"/>
  <cols>
    <col min="1" max="2" width="11.44140625" style="200"/>
    <col min="3" max="3" width="90.5546875" style="200" customWidth="1"/>
    <col min="4" max="16384" width="11.44140625" style="200"/>
  </cols>
  <sheetData>
    <row r="1" spans="2:5" x14ac:dyDescent="0.25">
      <c r="D1" s="201"/>
      <c r="E1" s="201"/>
    </row>
    <row r="2" spans="2:5" x14ac:dyDescent="0.25">
      <c r="B2" s="202" t="s">
        <v>122</v>
      </c>
      <c r="D2" s="201"/>
      <c r="E2" s="201"/>
    </row>
    <row r="3" spans="2:5" x14ac:dyDescent="0.25">
      <c r="D3" s="201"/>
      <c r="E3" s="201"/>
    </row>
    <row r="4" spans="2:5" x14ac:dyDescent="0.25">
      <c r="D4" s="201"/>
      <c r="E4" s="201"/>
    </row>
    <row r="5" spans="2:5" x14ac:dyDescent="0.25">
      <c r="D5" s="201"/>
      <c r="E5" s="201"/>
    </row>
    <row r="6" spans="2:5" x14ac:dyDescent="0.25">
      <c r="D6" s="201"/>
      <c r="E6" s="201"/>
    </row>
    <row r="7" spans="2:5" ht="17.399999999999999" x14ac:dyDescent="0.3">
      <c r="B7" s="203" t="s">
        <v>698</v>
      </c>
    </row>
    <row r="8" spans="2:5" ht="14.4" thickBot="1" x14ac:dyDescent="0.3"/>
    <row r="9" spans="2:5" ht="30" customHeight="1" thickTop="1" x14ac:dyDescent="0.25">
      <c r="B9" s="216" t="s">
        <v>699</v>
      </c>
      <c r="C9" s="217" t="s">
        <v>700</v>
      </c>
      <c r="D9" s="211"/>
    </row>
    <row r="10" spans="2:5" ht="30" customHeight="1" x14ac:dyDescent="0.25">
      <c r="B10" s="218"/>
      <c r="C10" s="558" t="s">
        <v>701</v>
      </c>
      <c r="D10" s="546"/>
    </row>
    <row r="11" spans="2:5" ht="30" customHeight="1" x14ac:dyDescent="0.25">
      <c r="B11" s="218"/>
      <c r="C11" s="558" t="s">
        <v>702</v>
      </c>
      <c r="D11" s="546"/>
    </row>
    <row r="12" spans="2:5" ht="30" customHeight="1" x14ac:dyDescent="0.25">
      <c r="B12" s="218"/>
      <c r="C12" s="558" t="s">
        <v>703</v>
      </c>
      <c r="D12" s="546"/>
    </row>
    <row r="13" spans="2:5" ht="30" customHeight="1" x14ac:dyDescent="0.25">
      <c r="B13" s="218"/>
      <c r="C13" s="558" t="s">
        <v>704</v>
      </c>
      <c r="D13" s="546"/>
    </row>
    <row r="14" spans="2:5" ht="30" customHeight="1" x14ac:dyDescent="0.25">
      <c r="B14" s="218"/>
      <c r="C14" s="558" t="s">
        <v>705</v>
      </c>
      <c r="D14" s="546"/>
    </row>
    <row r="15" spans="2:5" ht="30" customHeight="1" x14ac:dyDescent="0.25">
      <c r="B15" s="218"/>
      <c r="C15" s="558" t="s">
        <v>706</v>
      </c>
      <c r="D15" s="546"/>
    </row>
    <row r="16" spans="2:5" ht="30" customHeight="1" x14ac:dyDescent="0.25">
      <c r="B16" s="218"/>
      <c r="C16" s="558" t="s">
        <v>707</v>
      </c>
      <c r="D16" s="546"/>
    </row>
    <row r="17" spans="2:4" ht="30" customHeight="1" x14ac:dyDescent="0.25">
      <c r="B17" s="218"/>
      <c r="C17" s="558" t="s">
        <v>708</v>
      </c>
      <c r="D17" s="546"/>
    </row>
    <row r="18" spans="2:4" ht="30" customHeight="1" x14ac:dyDescent="0.25">
      <c r="B18" s="218"/>
      <c r="C18" s="558" t="s">
        <v>709</v>
      </c>
      <c r="D18" s="546"/>
    </row>
    <row r="19" spans="2:4" ht="30" customHeight="1" x14ac:dyDescent="0.25">
      <c r="B19" s="218"/>
      <c r="C19" s="558" t="s">
        <v>710</v>
      </c>
      <c r="D19" s="546"/>
    </row>
    <row r="20" spans="2:4" ht="30" customHeight="1" x14ac:dyDescent="0.25">
      <c r="B20" s="218"/>
      <c r="C20" s="561" t="s">
        <v>788</v>
      </c>
      <c r="D20" s="546"/>
    </row>
    <row r="21" spans="2:4" ht="30" customHeight="1" x14ac:dyDescent="0.25">
      <c r="B21" s="218"/>
      <c r="C21" s="562" t="s">
        <v>819</v>
      </c>
      <c r="D21" s="546"/>
    </row>
    <row r="22" spans="2:4" ht="30" customHeight="1" x14ac:dyDescent="0.25">
      <c r="B22" s="218"/>
      <c r="C22" s="563" t="s">
        <v>861</v>
      </c>
      <c r="D22" s="546"/>
    </row>
    <row r="23" spans="2:4" ht="30" customHeight="1" x14ac:dyDescent="0.25">
      <c r="B23" s="218"/>
      <c r="C23" s="555" t="s">
        <v>882</v>
      </c>
      <c r="D23" s="546"/>
    </row>
    <row r="24" spans="2:4" ht="30" customHeight="1" x14ac:dyDescent="0.25">
      <c r="B24" s="218"/>
      <c r="C24" s="555" t="s">
        <v>917</v>
      </c>
      <c r="D24" s="546"/>
    </row>
    <row r="25" spans="2:4" ht="30" customHeight="1" x14ac:dyDescent="0.25">
      <c r="B25" s="218"/>
      <c r="C25" s="555" t="s">
        <v>957</v>
      </c>
      <c r="D25" s="546"/>
    </row>
    <row r="26" spans="2:4" ht="30" customHeight="1" x14ac:dyDescent="0.25">
      <c r="B26" s="218"/>
      <c r="C26" s="564" t="s">
        <v>1020</v>
      </c>
      <c r="D26" s="546"/>
    </row>
    <row r="27" spans="2:4" ht="30" customHeight="1" thickBot="1" x14ac:dyDescent="0.3">
      <c r="B27" s="219" t="s">
        <v>711</v>
      </c>
      <c r="C27" s="559" t="s">
        <v>712</v>
      </c>
      <c r="D27" s="560"/>
    </row>
    <row r="28" spans="2:4" ht="14.4" thickTop="1" x14ac:dyDescent="0.25"/>
  </sheetData>
  <mergeCells count="18">
    <mergeCell ref="C15:D15"/>
    <mergeCell ref="C10:D10"/>
    <mergeCell ref="C11:D11"/>
    <mergeCell ref="C12:D12"/>
    <mergeCell ref="C13:D13"/>
    <mergeCell ref="C14:D14"/>
    <mergeCell ref="C16:D16"/>
    <mergeCell ref="C17:D17"/>
    <mergeCell ref="C18:D18"/>
    <mergeCell ref="C19:D19"/>
    <mergeCell ref="C27:D27"/>
    <mergeCell ref="C20:D20"/>
    <mergeCell ref="C21:D21"/>
    <mergeCell ref="C22:D22"/>
    <mergeCell ref="C23:D23"/>
    <mergeCell ref="C24:D24"/>
    <mergeCell ref="C25:D25"/>
    <mergeCell ref="C26:D26"/>
  </mergeCells>
  <hyperlinks>
    <hyperlink ref="B2" location="Inhalt!A1" display="zurück zum Inhalt " xr:uid="{00000000-0004-0000-2A00-000000000000}"/>
  </hyperlinks>
  <pageMargins left="0.7" right="0.7" top="0.78740157499999996" bottom="0.78740157499999996"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E13"/>
  <sheetViews>
    <sheetView workbookViewId="0">
      <selection activeCell="B2" sqref="B2"/>
    </sheetView>
  </sheetViews>
  <sheetFormatPr baseColWidth="10" defaultColWidth="11.44140625" defaultRowHeight="13.8" x14ac:dyDescent="0.25"/>
  <cols>
    <col min="1" max="1" width="11.44140625" style="200"/>
    <col min="2" max="2" width="28" style="200" customWidth="1"/>
    <col min="3" max="3" width="11.44140625" style="200"/>
    <col min="4" max="4" width="30.88671875" style="200" customWidth="1"/>
    <col min="5" max="16384" width="11.44140625" style="200"/>
  </cols>
  <sheetData>
    <row r="1" spans="2:5" x14ac:dyDescent="0.25">
      <c r="D1" s="201"/>
      <c r="E1" s="201"/>
    </row>
    <row r="2" spans="2:5" x14ac:dyDescent="0.25">
      <c r="B2" s="202" t="s">
        <v>122</v>
      </c>
      <c r="D2" s="201"/>
      <c r="E2" s="201"/>
    </row>
    <row r="3" spans="2:5" x14ac:dyDescent="0.25">
      <c r="D3" s="201"/>
      <c r="E3" s="201"/>
    </row>
    <row r="4" spans="2:5" x14ac:dyDescent="0.25">
      <c r="D4" s="201"/>
      <c r="E4" s="201"/>
    </row>
    <row r="5" spans="2:5" x14ac:dyDescent="0.25">
      <c r="D5" s="201"/>
      <c r="E5" s="201"/>
    </row>
    <row r="6" spans="2:5" x14ac:dyDescent="0.25">
      <c r="D6" s="201"/>
      <c r="E6" s="201"/>
    </row>
    <row r="7" spans="2:5" ht="17.399999999999999" x14ac:dyDescent="0.3">
      <c r="B7" s="203" t="s">
        <v>713</v>
      </c>
    </row>
    <row r="8" spans="2:5" ht="14.4" thickBot="1" x14ac:dyDescent="0.3"/>
    <row r="9" spans="2:5" ht="21" customHeight="1" thickTop="1" x14ac:dyDescent="0.25">
      <c r="B9" s="565" t="s">
        <v>714</v>
      </c>
      <c r="C9" s="567" t="s">
        <v>715</v>
      </c>
      <c r="D9" s="548"/>
    </row>
    <row r="10" spans="2:5" ht="70.5" customHeight="1" x14ac:dyDescent="0.25">
      <c r="B10" s="566"/>
      <c r="C10" s="558" t="s">
        <v>716</v>
      </c>
      <c r="D10" s="546"/>
    </row>
    <row r="11" spans="2:5" ht="21" customHeight="1" thickBot="1" x14ac:dyDescent="0.3">
      <c r="B11" s="220" t="s">
        <v>717</v>
      </c>
      <c r="C11" s="559" t="s">
        <v>718</v>
      </c>
      <c r="D11" s="560"/>
    </row>
    <row r="12" spans="2:5" ht="14.4" thickTop="1" x14ac:dyDescent="0.25">
      <c r="B12" s="221"/>
    </row>
    <row r="13" spans="2:5" x14ac:dyDescent="0.25">
      <c r="B13" s="221"/>
    </row>
  </sheetData>
  <mergeCells count="4">
    <mergeCell ref="B9:B10"/>
    <mergeCell ref="C9:D9"/>
    <mergeCell ref="C10:D10"/>
    <mergeCell ref="C11:D11"/>
  </mergeCells>
  <hyperlinks>
    <hyperlink ref="B2" location="Inhalt!A1" display="zurück zum Inhalt " xr:uid="{00000000-0004-0000-2B00-000000000000}"/>
  </hyperlinks>
  <pageMargins left="0.7" right="0.7" top="0.78740157499999996" bottom="0.78740157499999996"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E83"/>
  <sheetViews>
    <sheetView workbookViewId="0">
      <selection activeCell="B2" sqref="B2"/>
    </sheetView>
  </sheetViews>
  <sheetFormatPr baseColWidth="10" defaultColWidth="11.44140625" defaultRowHeight="13.8" x14ac:dyDescent="0.25"/>
  <cols>
    <col min="1" max="1" width="11.44140625" style="200"/>
    <col min="2" max="2" width="32.5546875" style="200" customWidth="1"/>
    <col min="3" max="3" width="108.6640625" style="200" customWidth="1"/>
    <col min="4" max="16384" width="11.44140625" style="200"/>
  </cols>
  <sheetData>
    <row r="1" spans="2:5" x14ac:dyDescent="0.25">
      <c r="D1" s="201"/>
      <c r="E1" s="201"/>
    </row>
    <row r="2" spans="2:5" x14ac:dyDescent="0.25">
      <c r="B2" s="202" t="s">
        <v>122</v>
      </c>
      <c r="D2" s="201"/>
      <c r="E2" s="201"/>
    </row>
    <row r="3" spans="2:5" x14ac:dyDescent="0.25">
      <c r="D3" s="201"/>
      <c r="E3" s="201"/>
    </row>
    <row r="4" spans="2:5" x14ac:dyDescent="0.25">
      <c r="D4" s="201"/>
      <c r="E4" s="201"/>
    </row>
    <row r="5" spans="2:5" x14ac:dyDescent="0.25">
      <c r="D5" s="201"/>
      <c r="E5" s="201"/>
    </row>
    <row r="6" spans="2:5" x14ac:dyDescent="0.25">
      <c r="D6" s="201"/>
      <c r="E6" s="201"/>
    </row>
    <row r="7" spans="2:5" ht="17.399999999999999" x14ac:dyDescent="0.3">
      <c r="B7" s="203" t="s">
        <v>719</v>
      </c>
    </row>
    <row r="8" spans="2:5" ht="14.4" thickBot="1" x14ac:dyDescent="0.3"/>
    <row r="9" spans="2:5" ht="21" customHeight="1" thickTop="1" x14ac:dyDescent="0.25">
      <c r="B9" s="574" t="s">
        <v>719</v>
      </c>
      <c r="C9" s="205" t="s">
        <v>720</v>
      </c>
    </row>
    <row r="10" spans="2:5" ht="21" customHeight="1" x14ac:dyDescent="0.25">
      <c r="B10" s="575"/>
      <c r="C10" s="206" t="s">
        <v>721</v>
      </c>
    </row>
    <row r="11" spans="2:5" ht="54" customHeight="1" x14ac:dyDescent="0.25">
      <c r="B11" s="222"/>
      <c r="C11" s="206" t="s">
        <v>722</v>
      </c>
    </row>
    <row r="12" spans="2:5" ht="60" customHeight="1" x14ac:dyDescent="0.25">
      <c r="B12" s="222"/>
      <c r="C12" s="206" t="s">
        <v>723</v>
      </c>
    </row>
    <row r="13" spans="2:5" ht="94.5" customHeight="1" x14ac:dyDescent="0.25">
      <c r="B13" s="222"/>
      <c r="C13" s="208" t="s">
        <v>724</v>
      </c>
    </row>
    <row r="14" spans="2:5" ht="21" customHeight="1" x14ac:dyDescent="0.25">
      <c r="B14" s="569"/>
      <c r="C14" s="223" t="s">
        <v>725</v>
      </c>
    </row>
    <row r="15" spans="2:5" ht="77.25" customHeight="1" x14ac:dyDescent="0.25">
      <c r="B15" s="569"/>
      <c r="C15" s="206" t="s">
        <v>726</v>
      </c>
    </row>
    <row r="16" spans="2:5" x14ac:dyDescent="0.25">
      <c r="B16" s="569"/>
      <c r="C16" s="207" t="s">
        <v>727</v>
      </c>
    </row>
    <row r="17" spans="2:3" ht="64.5" customHeight="1" x14ac:dyDescent="0.25">
      <c r="B17" s="569"/>
      <c r="C17" s="206" t="s">
        <v>728</v>
      </c>
    </row>
    <row r="18" spans="2:3" ht="21" customHeight="1" x14ac:dyDescent="0.25">
      <c r="B18" s="569"/>
      <c r="C18" s="207" t="s">
        <v>729</v>
      </c>
    </row>
    <row r="19" spans="2:3" ht="55.2" x14ac:dyDescent="0.25">
      <c r="B19" s="569"/>
      <c r="C19" s="206" t="s">
        <v>730</v>
      </c>
    </row>
    <row r="20" spans="2:3" ht="21" customHeight="1" x14ac:dyDescent="0.25">
      <c r="B20" s="569"/>
      <c r="C20" s="207" t="s">
        <v>731</v>
      </c>
    </row>
    <row r="21" spans="2:3" ht="62.25" customHeight="1" x14ac:dyDescent="0.25">
      <c r="B21" s="569"/>
      <c r="C21" s="206" t="s">
        <v>732</v>
      </c>
    </row>
    <row r="22" spans="2:3" ht="36.75" customHeight="1" x14ac:dyDescent="0.25">
      <c r="B22" s="222"/>
      <c r="C22" s="345" t="s">
        <v>733</v>
      </c>
    </row>
    <row r="23" spans="2:3" ht="54" customHeight="1" x14ac:dyDescent="0.25">
      <c r="B23" s="222"/>
      <c r="C23" s="206" t="s">
        <v>734</v>
      </c>
    </row>
    <row r="24" spans="2:3" ht="66.75" customHeight="1" x14ac:dyDescent="0.25">
      <c r="B24" s="222"/>
      <c r="C24" s="206" t="s">
        <v>735</v>
      </c>
    </row>
    <row r="25" spans="2:3" ht="78" customHeight="1" x14ac:dyDescent="0.25">
      <c r="B25" s="222"/>
      <c r="C25" s="206" t="s">
        <v>736</v>
      </c>
    </row>
    <row r="26" spans="2:3" ht="21" customHeight="1" x14ac:dyDescent="0.25">
      <c r="B26" s="569"/>
      <c r="C26" s="207" t="s">
        <v>737</v>
      </c>
    </row>
    <row r="27" spans="2:3" ht="76.5" customHeight="1" x14ac:dyDescent="0.25">
      <c r="B27" s="569"/>
      <c r="C27" s="206" t="s">
        <v>738</v>
      </c>
    </row>
    <row r="28" spans="2:3" ht="21" customHeight="1" x14ac:dyDescent="0.25">
      <c r="B28" s="569"/>
      <c r="C28" s="207" t="s">
        <v>739</v>
      </c>
    </row>
    <row r="29" spans="2:3" ht="75" customHeight="1" x14ac:dyDescent="0.25">
      <c r="B29" s="569"/>
      <c r="C29" s="206" t="s">
        <v>740</v>
      </c>
    </row>
    <row r="30" spans="2:3" ht="21" customHeight="1" x14ac:dyDescent="0.25">
      <c r="B30" s="569"/>
      <c r="C30" s="207" t="s">
        <v>741</v>
      </c>
    </row>
    <row r="31" spans="2:3" ht="81.75" customHeight="1" thickBot="1" x14ac:dyDescent="0.3">
      <c r="B31" s="573"/>
      <c r="C31" s="206" t="s">
        <v>742</v>
      </c>
    </row>
    <row r="32" spans="2:3" x14ac:dyDescent="0.25">
      <c r="B32" s="568"/>
      <c r="C32" s="207" t="s">
        <v>743</v>
      </c>
    </row>
    <row r="33" spans="2:3" ht="78.75" customHeight="1" thickBot="1" x14ac:dyDescent="0.3">
      <c r="B33" s="573"/>
      <c r="C33" s="224" t="s">
        <v>744</v>
      </c>
    </row>
    <row r="34" spans="2:3" ht="21" customHeight="1" x14ac:dyDescent="0.25">
      <c r="B34" s="568"/>
      <c r="C34" s="207" t="s">
        <v>745</v>
      </c>
    </row>
    <row r="35" spans="2:3" ht="78" customHeight="1" thickBot="1" x14ac:dyDescent="0.3">
      <c r="B35" s="573"/>
      <c r="C35" s="206" t="s">
        <v>746</v>
      </c>
    </row>
    <row r="36" spans="2:3" s="225" customFormat="1" ht="21" customHeight="1" x14ac:dyDescent="0.25">
      <c r="B36" s="568"/>
      <c r="C36" s="207" t="s">
        <v>747</v>
      </c>
    </row>
    <row r="37" spans="2:3" ht="46.5" customHeight="1" thickBot="1" x14ac:dyDescent="0.3">
      <c r="B37" s="573"/>
      <c r="C37" s="206" t="s">
        <v>748</v>
      </c>
    </row>
    <row r="38" spans="2:3" ht="21" customHeight="1" x14ac:dyDescent="0.25">
      <c r="B38" s="568"/>
      <c r="C38" s="207" t="s">
        <v>749</v>
      </c>
    </row>
    <row r="39" spans="2:3" ht="79.5" customHeight="1" thickBot="1" x14ac:dyDescent="0.3">
      <c r="B39" s="573"/>
      <c r="C39" s="233" t="s">
        <v>806</v>
      </c>
    </row>
    <row r="40" spans="2:3" ht="36.75" customHeight="1" x14ac:dyDescent="0.25">
      <c r="B40" s="568"/>
      <c r="C40" s="206" t="s">
        <v>750</v>
      </c>
    </row>
    <row r="41" spans="2:3" ht="79.5" customHeight="1" thickBot="1" x14ac:dyDescent="0.3">
      <c r="B41" s="573"/>
      <c r="C41" s="206" t="s">
        <v>751</v>
      </c>
    </row>
    <row r="42" spans="2:3" ht="21" customHeight="1" x14ac:dyDescent="0.25">
      <c r="B42" s="568"/>
      <c r="C42" s="207" t="s">
        <v>752</v>
      </c>
    </row>
    <row r="43" spans="2:3" ht="47.25" customHeight="1" thickBot="1" x14ac:dyDescent="0.3">
      <c r="B43" s="569"/>
      <c r="C43" s="389" t="s">
        <v>753</v>
      </c>
    </row>
    <row r="44" spans="2:3" ht="21" customHeight="1" x14ac:dyDescent="0.25">
      <c r="B44" s="568"/>
      <c r="C44" s="207" t="s">
        <v>790</v>
      </c>
    </row>
    <row r="45" spans="2:3" ht="79.5" customHeight="1" thickBot="1" x14ac:dyDescent="0.3">
      <c r="B45" s="573"/>
      <c r="C45" s="355" t="s">
        <v>863</v>
      </c>
    </row>
    <row r="46" spans="2:3" ht="21" customHeight="1" x14ac:dyDescent="0.25">
      <c r="B46" s="568"/>
      <c r="C46" s="223" t="s">
        <v>789</v>
      </c>
    </row>
    <row r="47" spans="2:3" ht="47.25" customHeight="1" thickBot="1" x14ac:dyDescent="0.3">
      <c r="B47" s="569"/>
      <c r="C47" s="229" t="s">
        <v>791</v>
      </c>
    </row>
    <row r="48" spans="2:3" ht="21" customHeight="1" x14ac:dyDescent="0.25">
      <c r="B48" s="568"/>
      <c r="C48" s="207" t="s">
        <v>820</v>
      </c>
    </row>
    <row r="49" spans="2:3" ht="79.5" customHeight="1" thickBot="1" x14ac:dyDescent="0.3">
      <c r="B49" s="573"/>
      <c r="C49" s="355" t="s">
        <v>864</v>
      </c>
    </row>
    <row r="50" spans="2:3" ht="21" customHeight="1" x14ac:dyDescent="0.25">
      <c r="B50" s="568"/>
      <c r="C50" s="223" t="s">
        <v>821</v>
      </c>
    </row>
    <row r="51" spans="2:3" ht="47.25" customHeight="1" thickBot="1" x14ac:dyDescent="0.3">
      <c r="B51" s="569"/>
      <c r="C51" s="389" t="s">
        <v>1005</v>
      </c>
    </row>
    <row r="52" spans="2:3" ht="21" customHeight="1" x14ac:dyDescent="0.25">
      <c r="B52" s="568"/>
      <c r="C52" s="207" t="s">
        <v>862</v>
      </c>
    </row>
    <row r="53" spans="2:3" ht="79.5" customHeight="1" thickBot="1" x14ac:dyDescent="0.3">
      <c r="B53" s="573"/>
      <c r="C53" s="365" t="s">
        <v>879</v>
      </c>
    </row>
    <row r="54" spans="2:3" ht="21" customHeight="1" x14ac:dyDescent="0.25">
      <c r="B54" s="568"/>
      <c r="C54" s="223" t="s">
        <v>865</v>
      </c>
    </row>
    <row r="55" spans="2:3" ht="83.4" thickBot="1" x14ac:dyDescent="0.3">
      <c r="B55" s="569"/>
      <c r="C55" s="389" t="s">
        <v>1003</v>
      </c>
    </row>
    <row r="56" spans="2:3" ht="21" customHeight="1" x14ac:dyDescent="0.25">
      <c r="B56" s="568"/>
      <c r="C56" s="207" t="s">
        <v>880</v>
      </c>
    </row>
    <row r="57" spans="2:3" ht="85.5" customHeight="1" thickBot="1" x14ac:dyDescent="0.3">
      <c r="B57" s="573"/>
      <c r="C57" s="365" t="s">
        <v>913</v>
      </c>
    </row>
    <row r="58" spans="2:3" ht="21" customHeight="1" x14ac:dyDescent="0.25">
      <c r="B58" s="568"/>
      <c r="C58" s="223" t="s">
        <v>881</v>
      </c>
    </row>
    <row r="59" spans="2:3" ht="83.4" thickBot="1" x14ac:dyDescent="0.3">
      <c r="B59" s="569"/>
      <c r="C59" s="372" t="s">
        <v>907</v>
      </c>
    </row>
    <row r="60" spans="2:3" ht="21" customHeight="1" x14ac:dyDescent="0.25">
      <c r="B60" s="568"/>
      <c r="C60" s="207" t="s">
        <v>912</v>
      </c>
    </row>
    <row r="61" spans="2:3" ht="85.5" customHeight="1" thickBot="1" x14ac:dyDescent="0.3">
      <c r="B61" s="573"/>
      <c r="C61" s="365" t="s">
        <v>914</v>
      </c>
    </row>
    <row r="62" spans="2:3" ht="21" customHeight="1" x14ac:dyDescent="0.25">
      <c r="B62" s="568"/>
      <c r="C62" s="223" t="s">
        <v>915</v>
      </c>
    </row>
    <row r="63" spans="2:3" ht="42" thickBot="1" x14ac:dyDescent="0.3">
      <c r="B63" s="569"/>
      <c r="C63" s="383" t="s">
        <v>916</v>
      </c>
    </row>
    <row r="64" spans="2:3" ht="21" customHeight="1" x14ac:dyDescent="0.25">
      <c r="B64" s="568"/>
      <c r="C64" s="223" t="s">
        <v>960</v>
      </c>
    </row>
    <row r="65" spans="2:3" ht="30.75" customHeight="1" x14ac:dyDescent="0.25">
      <c r="B65" s="569"/>
      <c r="C65" s="364" t="s">
        <v>961</v>
      </c>
    </row>
    <row r="66" spans="2:3" ht="96.6" x14ac:dyDescent="0.25">
      <c r="B66" s="569"/>
      <c r="C66" s="399" t="s">
        <v>1057</v>
      </c>
    </row>
    <row r="67" spans="2:3" ht="83.4" thickBot="1" x14ac:dyDescent="0.3">
      <c r="B67" s="222"/>
      <c r="C67" s="391" t="s">
        <v>963</v>
      </c>
    </row>
    <row r="68" spans="2:3" ht="21" customHeight="1" x14ac:dyDescent="0.25">
      <c r="B68" s="568"/>
      <c r="C68" s="223" t="s">
        <v>959</v>
      </c>
    </row>
    <row r="69" spans="2:3" ht="41.4" x14ac:dyDescent="0.25">
      <c r="B69" s="569"/>
      <c r="C69" s="390" t="s">
        <v>1004</v>
      </c>
    </row>
    <row r="70" spans="2:3" ht="21" customHeight="1" x14ac:dyDescent="0.25">
      <c r="B70" s="576"/>
      <c r="C70" s="223" t="s">
        <v>958</v>
      </c>
    </row>
    <row r="71" spans="2:3" ht="41.4" x14ac:dyDescent="0.25">
      <c r="B71" s="576"/>
      <c r="C71" s="365" t="s">
        <v>964</v>
      </c>
    </row>
    <row r="72" spans="2:3" ht="21" customHeight="1" x14ac:dyDescent="0.25">
      <c r="B72" s="222"/>
      <c r="C72" s="223" t="s">
        <v>1021</v>
      </c>
    </row>
    <row r="73" spans="2:3" ht="82.8" x14ac:dyDescent="0.25">
      <c r="B73" s="222"/>
      <c r="C73" s="388" t="s">
        <v>1022</v>
      </c>
    </row>
    <row r="74" spans="2:3" ht="28.2" thickBot="1" x14ac:dyDescent="0.3">
      <c r="B74" s="222"/>
      <c r="C74" s="396" t="s">
        <v>1027</v>
      </c>
    </row>
    <row r="75" spans="2:3" ht="21" customHeight="1" x14ac:dyDescent="0.25">
      <c r="B75" s="568"/>
      <c r="C75" s="223" t="s">
        <v>1023</v>
      </c>
    </row>
    <row r="76" spans="2:3" ht="42.75" customHeight="1" thickBot="1" x14ac:dyDescent="0.3">
      <c r="B76" s="569"/>
      <c r="C76" s="390" t="s">
        <v>1026</v>
      </c>
    </row>
    <row r="77" spans="2:3" ht="21" customHeight="1" x14ac:dyDescent="0.25">
      <c r="B77" s="568"/>
      <c r="C77" s="223" t="s">
        <v>1024</v>
      </c>
    </row>
    <row r="78" spans="2:3" ht="41.4" x14ac:dyDescent="0.25">
      <c r="B78" s="569"/>
      <c r="C78" s="389" t="s">
        <v>1025</v>
      </c>
    </row>
    <row r="79" spans="2:3" ht="16.5" customHeight="1" x14ac:dyDescent="0.25">
      <c r="B79" s="570" t="s">
        <v>754</v>
      </c>
      <c r="C79" s="226" t="s">
        <v>755</v>
      </c>
    </row>
    <row r="80" spans="2:3" ht="15" customHeight="1" x14ac:dyDescent="0.25">
      <c r="B80" s="571"/>
      <c r="C80" s="206" t="s">
        <v>756</v>
      </c>
    </row>
    <row r="81" spans="2:3" ht="15" customHeight="1" x14ac:dyDescent="0.25">
      <c r="B81" s="572"/>
      <c r="C81" s="208" t="s">
        <v>757</v>
      </c>
    </row>
    <row r="82" spans="2:3" ht="24.75" customHeight="1" thickBot="1" x14ac:dyDescent="0.3">
      <c r="B82" s="220" t="s">
        <v>758</v>
      </c>
      <c r="C82" s="213" t="s">
        <v>759</v>
      </c>
    </row>
    <row r="83" spans="2:3" ht="14.4" thickTop="1" x14ac:dyDescent="0.25"/>
  </sheetData>
  <mergeCells count="30">
    <mergeCell ref="B70:B71"/>
    <mergeCell ref="B68:B69"/>
    <mergeCell ref="B64:B66"/>
    <mergeCell ref="B58:B59"/>
    <mergeCell ref="B40:B41"/>
    <mergeCell ref="B42:B43"/>
    <mergeCell ref="B62:B63"/>
    <mergeCell ref="B56:B57"/>
    <mergeCell ref="B26:B27"/>
    <mergeCell ref="B9:B10"/>
    <mergeCell ref="B14:B15"/>
    <mergeCell ref="B16:B17"/>
    <mergeCell ref="B18:B19"/>
    <mergeCell ref="B20:B21"/>
    <mergeCell ref="B75:B76"/>
    <mergeCell ref="B77:B78"/>
    <mergeCell ref="B79:B81"/>
    <mergeCell ref="B28:B29"/>
    <mergeCell ref="B30:B31"/>
    <mergeCell ref="B32:B33"/>
    <mergeCell ref="B34:B35"/>
    <mergeCell ref="B36:B37"/>
    <mergeCell ref="B38:B39"/>
    <mergeCell ref="B46:B47"/>
    <mergeCell ref="B44:B45"/>
    <mergeCell ref="B48:B49"/>
    <mergeCell ref="B50:B51"/>
    <mergeCell ref="B52:B53"/>
    <mergeCell ref="B54:B55"/>
    <mergeCell ref="B60:B61"/>
  </mergeCells>
  <hyperlinks>
    <hyperlink ref="B2" location="Inhalt!A1" display="zurück zum Inhalt " xr:uid="{00000000-0004-0000-2C00-000000000000}"/>
  </hyperlinks>
  <pageMargins left="0.7" right="0.7" top="0.78740157499999996" bottom="0.78740157499999996"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E12"/>
  <sheetViews>
    <sheetView workbookViewId="0">
      <selection activeCell="B2" sqref="B2"/>
    </sheetView>
  </sheetViews>
  <sheetFormatPr baseColWidth="10" defaultColWidth="11.44140625" defaultRowHeight="13.8" x14ac:dyDescent="0.25"/>
  <cols>
    <col min="1" max="1" width="11.44140625" style="200"/>
    <col min="2" max="2" width="24.5546875" style="200" customWidth="1"/>
    <col min="3" max="3" width="29.6640625" style="200" customWidth="1"/>
    <col min="4" max="16384" width="11.44140625" style="200"/>
  </cols>
  <sheetData>
    <row r="1" spans="2:5" x14ac:dyDescent="0.25">
      <c r="D1" s="201"/>
      <c r="E1" s="201"/>
    </row>
    <row r="2" spans="2:5" x14ac:dyDescent="0.25">
      <c r="B2" s="202" t="s">
        <v>122</v>
      </c>
      <c r="D2" s="201"/>
      <c r="E2" s="201"/>
    </row>
    <row r="3" spans="2:5" x14ac:dyDescent="0.25">
      <c r="D3" s="201"/>
      <c r="E3" s="201"/>
    </row>
    <row r="4" spans="2:5" x14ac:dyDescent="0.25">
      <c r="D4" s="201"/>
      <c r="E4" s="201"/>
    </row>
    <row r="5" spans="2:5" x14ac:dyDescent="0.25">
      <c r="D5" s="201"/>
      <c r="E5" s="201"/>
    </row>
    <row r="6" spans="2:5" x14ac:dyDescent="0.25">
      <c r="D6" s="201"/>
      <c r="E6" s="201"/>
    </row>
    <row r="7" spans="2:5" ht="17.399999999999999" x14ac:dyDescent="0.3">
      <c r="B7" s="203" t="s">
        <v>760</v>
      </c>
    </row>
    <row r="8" spans="2:5" ht="14.4" thickBot="1" x14ac:dyDescent="0.3"/>
    <row r="9" spans="2:5" ht="30" customHeight="1" thickTop="1" x14ac:dyDescent="0.25">
      <c r="B9" s="227" t="s">
        <v>761</v>
      </c>
      <c r="C9" s="211" t="s">
        <v>762</v>
      </c>
    </row>
    <row r="10" spans="2:5" ht="30" customHeight="1" x14ac:dyDescent="0.25">
      <c r="B10" s="228" t="s">
        <v>763</v>
      </c>
      <c r="C10" s="212" t="s">
        <v>764</v>
      </c>
    </row>
    <row r="11" spans="2:5" ht="30" customHeight="1" thickBot="1" x14ac:dyDescent="0.3">
      <c r="B11" s="219" t="s">
        <v>765</v>
      </c>
      <c r="C11" s="213" t="s">
        <v>766</v>
      </c>
    </row>
    <row r="12" spans="2:5" ht="14.4" thickTop="1" x14ac:dyDescent="0.25"/>
  </sheetData>
  <hyperlinks>
    <hyperlink ref="B2" location="Inhalt!A1" display="zurück zum Inhalt " xr:uid="{00000000-0004-0000-2E00-000000000000}"/>
  </hyperlinks>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2:W58"/>
  <sheetViews>
    <sheetView showGridLines="0" zoomScaleNormal="100" workbookViewId="0">
      <selection activeCell="B2" sqref="B2"/>
    </sheetView>
  </sheetViews>
  <sheetFormatPr baseColWidth="10" defaultRowHeight="13.2" x14ac:dyDescent="0.25"/>
  <cols>
    <col min="2" max="2" width="4.6640625" customWidth="1"/>
    <col min="3" max="3" width="11.44140625" customWidth="1"/>
    <col min="4" max="4" width="48.109375" customWidth="1"/>
    <col min="5" max="10" width="11.44140625" customWidth="1"/>
    <col min="12" max="12" width="11.44140625" customWidth="1"/>
  </cols>
  <sheetData>
    <row r="2" spans="1:23" x14ac:dyDescent="0.25">
      <c r="B2" s="24" t="s">
        <v>122</v>
      </c>
    </row>
    <row r="7" spans="1:23" ht="17.399999999999999" x14ac:dyDescent="0.3">
      <c r="B7" s="32" t="s">
        <v>769</v>
      </c>
      <c r="C7" s="45"/>
      <c r="D7" s="45"/>
      <c r="E7" s="45"/>
      <c r="F7" s="45"/>
      <c r="G7" s="45"/>
      <c r="H7" s="45"/>
      <c r="I7" s="45"/>
      <c r="J7" s="45"/>
      <c r="K7" s="45"/>
      <c r="L7" s="44"/>
      <c r="M7" s="44"/>
    </row>
    <row r="8" spans="1:23" ht="13.8" thickBot="1" x14ac:dyDescent="0.3"/>
    <row r="9" spans="1:23" ht="21" customHeight="1" thickTop="1" x14ac:dyDescent="0.25">
      <c r="A9" s="43"/>
      <c r="B9" s="176"/>
      <c r="C9" s="173" t="s">
        <v>121</v>
      </c>
      <c r="D9" s="174" t="s">
        <v>128</v>
      </c>
      <c r="E9" s="49" t="s">
        <v>11</v>
      </c>
      <c r="F9" s="49" t="s">
        <v>13</v>
      </c>
      <c r="G9" s="49" t="s">
        <v>15</v>
      </c>
      <c r="H9" s="49" t="s">
        <v>16</v>
      </c>
      <c r="I9" s="49" t="s">
        <v>17</v>
      </c>
      <c r="J9" s="49" t="s">
        <v>18</v>
      </c>
      <c r="K9" s="49" t="s">
        <v>53</v>
      </c>
      <c r="L9" s="49" t="s">
        <v>78</v>
      </c>
      <c r="M9" s="49" t="s">
        <v>81</v>
      </c>
      <c r="N9" s="49" t="s">
        <v>90</v>
      </c>
      <c r="O9" s="49" t="s">
        <v>100</v>
      </c>
      <c r="P9" s="49" t="s">
        <v>781</v>
      </c>
      <c r="Q9" s="49" t="s">
        <v>813</v>
      </c>
      <c r="R9" s="49" t="s">
        <v>853</v>
      </c>
      <c r="S9" s="49" t="s">
        <v>887</v>
      </c>
      <c r="T9" s="49" t="s">
        <v>919</v>
      </c>
      <c r="U9" s="49" t="s">
        <v>939</v>
      </c>
      <c r="V9" s="49" t="s">
        <v>1006</v>
      </c>
      <c r="W9" s="381"/>
    </row>
    <row r="10" spans="1:23" ht="21" customHeight="1" thickBot="1" x14ac:dyDescent="0.3">
      <c r="B10" s="177"/>
      <c r="C10" s="172"/>
      <c r="D10" s="175"/>
      <c r="E10" s="104" t="s">
        <v>22</v>
      </c>
      <c r="F10" s="104" t="s">
        <v>22</v>
      </c>
      <c r="G10" s="104" t="s">
        <v>22</v>
      </c>
      <c r="H10" s="104" t="s">
        <v>22</v>
      </c>
      <c r="I10" s="104" t="s">
        <v>22</v>
      </c>
      <c r="J10" s="104" t="s">
        <v>22</v>
      </c>
      <c r="K10" s="104" t="s">
        <v>22</v>
      </c>
      <c r="L10" s="104" t="s">
        <v>22</v>
      </c>
      <c r="M10" s="104" t="s">
        <v>22</v>
      </c>
      <c r="N10" s="104" t="s">
        <v>22</v>
      </c>
      <c r="O10" s="104" t="s">
        <v>22</v>
      </c>
      <c r="P10" s="104" t="s">
        <v>22</v>
      </c>
      <c r="Q10" s="104" t="s">
        <v>22</v>
      </c>
      <c r="R10" s="104" t="s">
        <v>22</v>
      </c>
      <c r="S10" s="104" t="s">
        <v>22</v>
      </c>
      <c r="T10" s="104" t="s">
        <v>22</v>
      </c>
      <c r="U10" s="104" t="s">
        <v>22</v>
      </c>
      <c r="V10" s="104" t="s">
        <v>22</v>
      </c>
      <c r="W10" s="1"/>
    </row>
    <row r="11" spans="1:23" s="160" customFormat="1" ht="15.9" customHeight="1" x14ac:dyDescent="0.25">
      <c r="B11" s="446" t="s">
        <v>21</v>
      </c>
      <c r="C11" s="36" t="s">
        <v>67</v>
      </c>
      <c r="D11" s="2" t="s">
        <v>1</v>
      </c>
      <c r="E11" s="8">
        <f>7079+2307</f>
        <v>9386</v>
      </c>
      <c r="F11" s="8">
        <f>3105+1648</f>
        <v>4753</v>
      </c>
      <c r="G11" s="8">
        <f>2820+2093</f>
        <v>4913</v>
      </c>
      <c r="H11" s="8">
        <v>3958</v>
      </c>
      <c r="I11" s="8">
        <v>3394</v>
      </c>
      <c r="J11" s="8">
        <v>3048</v>
      </c>
      <c r="K11" s="8">
        <v>2856</v>
      </c>
      <c r="L11" s="47">
        <v>2441</v>
      </c>
      <c r="M11" s="47">
        <v>2242</v>
      </c>
      <c r="N11" s="47">
        <v>1958</v>
      </c>
      <c r="O11" s="47">
        <v>1755</v>
      </c>
      <c r="P11" s="47">
        <v>1537</v>
      </c>
      <c r="Q11" s="47">
        <v>1351</v>
      </c>
      <c r="R11" s="47">
        <v>1122</v>
      </c>
      <c r="S11" s="47">
        <v>1075</v>
      </c>
      <c r="T11" s="47">
        <v>961</v>
      </c>
      <c r="U11" s="47">
        <v>859</v>
      </c>
      <c r="V11" s="47">
        <v>745</v>
      </c>
      <c r="W11" s="47"/>
    </row>
    <row r="12" spans="1:23" s="160" customFormat="1" ht="15.9" customHeight="1" x14ac:dyDescent="0.25">
      <c r="B12" s="446"/>
      <c r="C12" s="36" t="s">
        <v>68</v>
      </c>
      <c r="D12" s="2" t="s">
        <v>2</v>
      </c>
      <c r="E12" s="8">
        <f>5335+4233</f>
        <v>9568</v>
      </c>
      <c r="F12" s="8">
        <f>3795+2597</f>
        <v>6392</v>
      </c>
      <c r="G12" s="8">
        <f>3284+2923</f>
        <v>6207</v>
      </c>
      <c r="H12" s="8">
        <v>5016</v>
      </c>
      <c r="I12" s="8">
        <v>4511</v>
      </c>
      <c r="J12" s="8">
        <v>4245</v>
      </c>
      <c r="K12" s="8">
        <v>4000</v>
      </c>
      <c r="L12" s="47">
        <v>3590</v>
      </c>
      <c r="M12" s="47">
        <v>3348</v>
      </c>
      <c r="N12" s="47">
        <v>2748</v>
      </c>
      <c r="O12" s="47">
        <v>2526</v>
      </c>
      <c r="P12" s="47">
        <v>2291</v>
      </c>
      <c r="Q12" s="47">
        <v>2079</v>
      </c>
      <c r="R12" s="47">
        <v>1839</v>
      </c>
      <c r="S12" s="47">
        <v>1801</v>
      </c>
      <c r="T12" s="47">
        <v>1633</v>
      </c>
      <c r="U12" s="47">
        <v>1477</v>
      </c>
      <c r="V12" s="47">
        <v>1341</v>
      </c>
      <c r="W12" s="47"/>
    </row>
    <row r="13" spans="1:23" s="160" customFormat="1" ht="15.9" customHeight="1" x14ac:dyDescent="0.25">
      <c r="B13" s="446"/>
      <c r="C13" s="36" t="s">
        <v>69</v>
      </c>
      <c r="D13" s="2" t="s">
        <v>3</v>
      </c>
      <c r="E13" s="8"/>
      <c r="F13" s="8">
        <f>988+354</f>
        <v>1342</v>
      </c>
      <c r="G13" s="8">
        <f>597+301</f>
        <v>898</v>
      </c>
      <c r="H13" s="8">
        <v>786</v>
      </c>
      <c r="I13" s="8">
        <v>653</v>
      </c>
      <c r="J13" s="8">
        <v>558</v>
      </c>
      <c r="K13" s="8">
        <v>505</v>
      </c>
      <c r="L13" s="48">
        <v>450</v>
      </c>
      <c r="M13" s="48">
        <v>402</v>
      </c>
      <c r="N13" s="48">
        <v>341</v>
      </c>
      <c r="O13" s="48">
        <v>310</v>
      </c>
      <c r="P13" s="48">
        <v>272</v>
      </c>
      <c r="Q13" s="48">
        <v>229</v>
      </c>
      <c r="R13" s="48">
        <v>196</v>
      </c>
      <c r="S13" s="48">
        <v>194</v>
      </c>
      <c r="T13" s="48">
        <v>170</v>
      </c>
      <c r="U13" s="47">
        <v>141</v>
      </c>
      <c r="V13" s="47">
        <v>120</v>
      </c>
      <c r="W13" s="48"/>
    </row>
    <row r="14" spans="1:23" s="160" customFormat="1" ht="15.9" customHeight="1" x14ac:dyDescent="0.25">
      <c r="B14" s="446"/>
      <c r="C14" s="36" t="s">
        <v>70</v>
      </c>
      <c r="D14" s="2" t="s">
        <v>4</v>
      </c>
      <c r="E14" s="8"/>
      <c r="F14" s="8"/>
      <c r="G14" s="8">
        <v>1421</v>
      </c>
      <c r="H14" s="8">
        <v>983</v>
      </c>
      <c r="I14" s="8">
        <v>822</v>
      </c>
      <c r="J14" s="8">
        <v>719</v>
      </c>
      <c r="K14" s="8">
        <v>688</v>
      </c>
      <c r="L14" s="48">
        <v>593</v>
      </c>
      <c r="M14" s="48">
        <v>536</v>
      </c>
      <c r="N14" s="48">
        <v>447</v>
      </c>
      <c r="O14" s="48">
        <v>412</v>
      </c>
      <c r="P14" s="48">
        <v>361</v>
      </c>
      <c r="Q14" s="48">
        <v>320</v>
      </c>
      <c r="R14" s="48">
        <v>272</v>
      </c>
      <c r="S14" s="48">
        <v>262</v>
      </c>
      <c r="T14" s="48">
        <v>242</v>
      </c>
      <c r="U14" s="47">
        <v>215</v>
      </c>
      <c r="V14" s="47">
        <v>182</v>
      </c>
      <c r="W14" s="48"/>
    </row>
    <row r="15" spans="1:23" s="160" customFormat="1" ht="15.9" customHeight="1" x14ac:dyDescent="0.25">
      <c r="B15" s="446"/>
      <c r="C15" s="36" t="s">
        <v>71</v>
      </c>
      <c r="D15" s="2" t="s">
        <v>5</v>
      </c>
      <c r="E15" s="8"/>
      <c r="F15" s="8"/>
      <c r="G15" s="8"/>
      <c r="H15" s="8">
        <v>1025</v>
      </c>
      <c r="I15" s="8">
        <v>760</v>
      </c>
      <c r="J15" s="8">
        <v>679</v>
      </c>
      <c r="K15" s="8">
        <v>590</v>
      </c>
      <c r="L15" s="48">
        <v>512</v>
      </c>
      <c r="M15" s="48">
        <v>459</v>
      </c>
      <c r="N15" s="48">
        <v>386</v>
      </c>
      <c r="O15" s="48">
        <v>320</v>
      </c>
      <c r="P15" s="48">
        <v>277</v>
      </c>
      <c r="Q15" s="48">
        <v>244</v>
      </c>
      <c r="R15" s="48">
        <v>196</v>
      </c>
      <c r="S15" s="48">
        <v>184</v>
      </c>
      <c r="T15" s="48">
        <v>177</v>
      </c>
      <c r="U15" s="47">
        <v>142</v>
      </c>
      <c r="V15" s="47">
        <v>122</v>
      </c>
      <c r="W15" s="48"/>
    </row>
    <row r="16" spans="1:23" s="160" customFormat="1" ht="15.9" customHeight="1" x14ac:dyDescent="0.25">
      <c r="B16" s="446"/>
      <c r="C16" s="36" t="s">
        <v>72</v>
      </c>
      <c r="D16" s="2" t="s">
        <v>7</v>
      </c>
      <c r="E16" s="8"/>
      <c r="F16" s="8"/>
      <c r="G16" s="8"/>
      <c r="H16" s="8"/>
      <c r="I16" s="8">
        <v>2589</v>
      </c>
      <c r="J16" s="8">
        <v>1990</v>
      </c>
      <c r="K16" s="8">
        <v>1781</v>
      </c>
      <c r="L16" s="47">
        <v>1530</v>
      </c>
      <c r="M16" s="47">
        <v>1399</v>
      </c>
      <c r="N16" s="47">
        <v>1169</v>
      </c>
      <c r="O16" s="47">
        <v>1013</v>
      </c>
      <c r="P16" s="47">
        <v>904</v>
      </c>
      <c r="Q16" s="47">
        <v>796</v>
      </c>
      <c r="R16" s="47">
        <v>642</v>
      </c>
      <c r="S16" s="47">
        <v>672</v>
      </c>
      <c r="T16" s="47">
        <v>618</v>
      </c>
      <c r="U16" s="47">
        <v>543</v>
      </c>
      <c r="V16" s="47">
        <v>481</v>
      </c>
      <c r="W16" s="47"/>
    </row>
    <row r="17" spans="2:23" s="160" customFormat="1" ht="15.9" customHeight="1" x14ac:dyDescent="0.25">
      <c r="B17" s="446"/>
      <c r="C17" s="36" t="s">
        <v>73</v>
      </c>
      <c r="D17" s="2" t="s">
        <v>8</v>
      </c>
      <c r="E17" s="8"/>
      <c r="F17" s="8"/>
      <c r="G17" s="8"/>
      <c r="H17" s="8"/>
      <c r="I17" s="8">
        <v>1859</v>
      </c>
      <c r="J17" s="8">
        <v>1350</v>
      </c>
      <c r="K17" s="8">
        <v>1182</v>
      </c>
      <c r="L17" s="48">
        <v>999</v>
      </c>
      <c r="M17" s="48">
        <v>908</v>
      </c>
      <c r="N17" s="48">
        <v>780</v>
      </c>
      <c r="O17" s="48">
        <v>661</v>
      </c>
      <c r="P17" s="48">
        <v>586</v>
      </c>
      <c r="Q17" s="48">
        <v>496</v>
      </c>
      <c r="R17" s="48">
        <v>381</v>
      </c>
      <c r="S17" s="48">
        <v>363</v>
      </c>
      <c r="T17" s="48">
        <v>335</v>
      </c>
      <c r="U17" s="47">
        <v>265</v>
      </c>
      <c r="V17" s="47">
        <v>241</v>
      </c>
      <c r="W17" s="48"/>
    </row>
    <row r="18" spans="2:23" s="160" customFormat="1" ht="15.9" customHeight="1" x14ac:dyDescent="0.25">
      <c r="B18" s="446"/>
      <c r="C18" s="36" t="s">
        <v>74</v>
      </c>
      <c r="D18" s="2" t="s">
        <v>6</v>
      </c>
      <c r="E18" s="8"/>
      <c r="F18" s="8"/>
      <c r="G18" s="8"/>
      <c r="H18" s="8"/>
      <c r="I18" s="8">
        <v>1019</v>
      </c>
      <c r="J18" s="8">
        <v>716</v>
      </c>
      <c r="K18" s="8">
        <v>599</v>
      </c>
      <c r="L18" s="48">
        <v>502</v>
      </c>
      <c r="M18" s="48">
        <v>448</v>
      </c>
      <c r="N18" s="48">
        <v>380</v>
      </c>
      <c r="O18" s="48">
        <v>328</v>
      </c>
      <c r="P18" s="48">
        <v>283</v>
      </c>
      <c r="Q18" s="48">
        <v>233</v>
      </c>
      <c r="R18" s="48">
        <v>190</v>
      </c>
      <c r="S18" s="48">
        <v>192</v>
      </c>
      <c r="T18" s="48">
        <v>160</v>
      </c>
      <c r="U18" s="47">
        <v>140</v>
      </c>
      <c r="V18" s="47">
        <v>128</v>
      </c>
      <c r="W18" s="48"/>
    </row>
    <row r="19" spans="2:23" s="160" customFormat="1" ht="15.9" customHeight="1" x14ac:dyDescent="0.25">
      <c r="B19" s="446"/>
      <c r="C19" s="36" t="s">
        <v>75</v>
      </c>
      <c r="D19" s="2" t="s">
        <v>9</v>
      </c>
      <c r="E19" s="8"/>
      <c r="F19" s="8"/>
      <c r="G19" s="8"/>
      <c r="H19" s="8"/>
      <c r="I19" s="8"/>
      <c r="J19" s="8">
        <v>1314</v>
      </c>
      <c r="K19" s="8">
        <v>975</v>
      </c>
      <c r="L19" s="48">
        <v>814</v>
      </c>
      <c r="M19" s="48">
        <v>726</v>
      </c>
      <c r="N19" s="48">
        <v>635</v>
      </c>
      <c r="O19" s="48">
        <v>538</v>
      </c>
      <c r="P19" s="48">
        <v>467</v>
      </c>
      <c r="Q19" s="48">
        <v>386</v>
      </c>
      <c r="R19" s="48">
        <v>313</v>
      </c>
      <c r="S19" s="48">
        <v>304</v>
      </c>
      <c r="T19" s="48">
        <v>266</v>
      </c>
      <c r="U19" s="47">
        <v>223</v>
      </c>
      <c r="V19" s="47">
        <v>196</v>
      </c>
      <c r="W19" s="48"/>
    </row>
    <row r="20" spans="2:23" s="160" customFormat="1" ht="15.9" customHeight="1" x14ac:dyDescent="0.25">
      <c r="B20" s="446"/>
      <c r="C20" s="36" t="s">
        <v>76</v>
      </c>
      <c r="D20" s="2" t="s">
        <v>63</v>
      </c>
      <c r="E20" s="8"/>
      <c r="F20" s="8"/>
      <c r="G20" s="8"/>
      <c r="H20" s="8"/>
      <c r="I20" s="8"/>
      <c r="J20" s="8"/>
      <c r="K20" s="8">
        <v>1255</v>
      </c>
      <c r="L20" s="48">
        <v>924</v>
      </c>
      <c r="M20" s="48">
        <v>829</v>
      </c>
      <c r="N20" s="48">
        <v>675</v>
      </c>
      <c r="O20" s="48">
        <v>567</v>
      </c>
      <c r="P20" s="48">
        <v>483</v>
      </c>
      <c r="Q20" s="48">
        <v>410</v>
      </c>
      <c r="R20" s="48">
        <v>327</v>
      </c>
      <c r="S20" s="48">
        <v>316</v>
      </c>
      <c r="T20" s="48">
        <v>270</v>
      </c>
      <c r="U20" s="47">
        <v>214</v>
      </c>
      <c r="V20" s="47">
        <v>191</v>
      </c>
      <c r="W20" s="48"/>
    </row>
    <row r="21" spans="2:23" s="160" customFormat="1" ht="15.9" customHeight="1" x14ac:dyDescent="0.25">
      <c r="B21" s="446"/>
      <c r="C21" s="36" t="s">
        <v>77</v>
      </c>
      <c r="D21" s="2" t="s">
        <v>79</v>
      </c>
      <c r="E21" s="8"/>
      <c r="F21" s="8"/>
      <c r="G21" s="8"/>
      <c r="H21" s="8"/>
      <c r="I21" s="8"/>
      <c r="J21" s="8"/>
      <c r="K21" s="8"/>
      <c r="L21" s="47">
        <v>1062</v>
      </c>
      <c r="M21" s="47">
        <v>745</v>
      </c>
      <c r="N21" s="47">
        <v>629</v>
      </c>
      <c r="O21" s="47">
        <v>501</v>
      </c>
      <c r="P21" s="47">
        <v>442</v>
      </c>
      <c r="Q21" s="47">
        <v>357</v>
      </c>
      <c r="R21" s="47">
        <v>274</v>
      </c>
      <c r="S21" s="47">
        <v>270</v>
      </c>
      <c r="T21" s="47">
        <v>244</v>
      </c>
      <c r="U21" s="47">
        <v>218</v>
      </c>
      <c r="V21" s="47">
        <v>194</v>
      </c>
      <c r="W21" s="47"/>
    </row>
    <row r="22" spans="2:23" s="160" customFormat="1" ht="15.9" customHeight="1" x14ac:dyDescent="0.25">
      <c r="B22" s="446"/>
      <c r="C22" s="36" t="s">
        <v>80</v>
      </c>
      <c r="D22" s="2" t="s">
        <v>84</v>
      </c>
      <c r="E22" s="8"/>
      <c r="F22" s="8"/>
      <c r="G22" s="8"/>
      <c r="H22" s="8"/>
      <c r="I22" s="8"/>
      <c r="J22" s="8"/>
      <c r="K22" s="8"/>
      <c r="L22" s="47"/>
      <c r="M22" s="47">
        <v>1163</v>
      </c>
      <c r="N22" s="47">
        <v>781</v>
      </c>
      <c r="O22" s="47">
        <v>616</v>
      </c>
      <c r="P22" s="47">
        <v>528</v>
      </c>
      <c r="Q22" s="47">
        <v>450</v>
      </c>
      <c r="R22" s="47">
        <v>344</v>
      </c>
      <c r="S22" s="47">
        <v>350</v>
      </c>
      <c r="T22" s="47">
        <v>295</v>
      </c>
      <c r="U22" s="47">
        <v>237</v>
      </c>
      <c r="V22" s="47">
        <v>212</v>
      </c>
      <c r="W22" s="47"/>
    </row>
    <row r="23" spans="2:23" s="160" customFormat="1" ht="15.9" customHeight="1" x14ac:dyDescent="0.25">
      <c r="B23" s="446"/>
      <c r="C23" s="36" t="s">
        <v>89</v>
      </c>
      <c r="D23" s="2" t="s">
        <v>91</v>
      </c>
      <c r="E23" s="8"/>
      <c r="F23" s="8"/>
      <c r="G23" s="8"/>
      <c r="H23" s="8"/>
      <c r="I23" s="8"/>
      <c r="J23" s="8"/>
      <c r="K23" s="8"/>
      <c r="L23" s="47"/>
      <c r="M23" s="47"/>
      <c r="N23" s="47">
        <v>831</v>
      </c>
      <c r="O23" s="47">
        <v>497</v>
      </c>
      <c r="P23" s="47">
        <v>392</v>
      </c>
      <c r="Q23" s="47">
        <v>299</v>
      </c>
      <c r="R23" s="47">
        <v>225</v>
      </c>
      <c r="S23" s="47">
        <v>229</v>
      </c>
      <c r="T23" s="47">
        <v>186</v>
      </c>
      <c r="U23" s="47">
        <v>159</v>
      </c>
      <c r="V23" s="47">
        <v>138</v>
      </c>
      <c r="W23" s="47"/>
    </row>
    <row r="24" spans="2:23" s="160" customFormat="1" ht="15.9" customHeight="1" x14ac:dyDescent="0.25">
      <c r="B24" s="446"/>
      <c r="C24" s="36" t="s">
        <v>93</v>
      </c>
      <c r="D24" s="2" t="s">
        <v>92</v>
      </c>
      <c r="E24" s="8"/>
      <c r="F24" s="8"/>
      <c r="G24" s="8"/>
      <c r="H24" s="8"/>
      <c r="I24" s="8"/>
      <c r="J24" s="8"/>
      <c r="K24" s="8"/>
      <c r="L24" s="47"/>
      <c r="M24" s="47"/>
      <c r="N24" s="47">
        <v>831</v>
      </c>
      <c r="O24" s="47">
        <v>481</v>
      </c>
      <c r="P24" s="47">
        <v>372</v>
      </c>
      <c r="Q24" s="47">
        <v>278</v>
      </c>
      <c r="R24" s="47">
        <v>152</v>
      </c>
      <c r="S24" s="47">
        <v>171</v>
      </c>
      <c r="T24" s="47">
        <v>112</v>
      </c>
      <c r="U24" s="47">
        <v>92</v>
      </c>
      <c r="V24" s="47">
        <v>83</v>
      </c>
      <c r="W24" s="47"/>
    </row>
    <row r="25" spans="2:23" s="160" customFormat="1" ht="15.9" customHeight="1" x14ac:dyDescent="0.25">
      <c r="B25" s="446"/>
      <c r="C25" s="36" t="s">
        <v>101</v>
      </c>
      <c r="D25" s="2" t="s">
        <v>106</v>
      </c>
      <c r="E25" s="8"/>
      <c r="F25" s="8"/>
      <c r="G25" s="8"/>
      <c r="H25" s="8"/>
      <c r="I25" s="8"/>
      <c r="J25" s="8"/>
      <c r="K25" s="8"/>
      <c r="L25" s="47"/>
      <c r="M25" s="47"/>
      <c r="N25" s="47"/>
      <c r="O25" s="47">
        <v>1818</v>
      </c>
      <c r="P25" s="47">
        <v>1280</v>
      </c>
      <c r="Q25" s="47">
        <v>1101</v>
      </c>
      <c r="R25" s="47">
        <v>885</v>
      </c>
      <c r="S25" s="47">
        <v>839</v>
      </c>
      <c r="T25" s="47">
        <v>748</v>
      </c>
      <c r="U25" s="47">
        <v>639</v>
      </c>
      <c r="V25" s="47">
        <v>556</v>
      </c>
      <c r="W25" s="47"/>
    </row>
    <row r="26" spans="2:23" s="160" customFormat="1" ht="15.9" customHeight="1" x14ac:dyDescent="0.25">
      <c r="B26" s="446"/>
      <c r="C26" s="36" t="s">
        <v>103</v>
      </c>
      <c r="D26" s="2" t="s">
        <v>102</v>
      </c>
      <c r="E26" s="8"/>
      <c r="F26" s="8"/>
      <c r="G26" s="8"/>
      <c r="H26" s="8"/>
      <c r="I26" s="8"/>
      <c r="J26" s="8"/>
      <c r="K26" s="8"/>
      <c r="L26" s="47"/>
      <c r="M26" s="47"/>
      <c r="N26" s="47"/>
      <c r="O26" s="47">
        <v>589</v>
      </c>
      <c r="P26" s="47">
        <v>377</v>
      </c>
      <c r="Q26" s="47">
        <v>310</v>
      </c>
      <c r="R26" s="47">
        <v>233</v>
      </c>
      <c r="S26" s="47">
        <v>217</v>
      </c>
      <c r="T26" s="47">
        <v>190</v>
      </c>
      <c r="U26" s="47">
        <v>151</v>
      </c>
      <c r="V26" s="47">
        <v>131</v>
      </c>
      <c r="W26" s="47"/>
    </row>
    <row r="27" spans="2:23" s="160" customFormat="1" ht="15.9" customHeight="1" x14ac:dyDescent="0.25">
      <c r="B27" s="446"/>
      <c r="C27" s="36" t="s">
        <v>104</v>
      </c>
      <c r="D27" s="2" t="s">
        <v>108</v>
      </c>
      <c r="E27" s="8"/>
      <c r="F27" s="8"/>
      <c r="G27" s="8"/>
      <c r="H27" s="8"/>
      <c r="I27" s="8"/>
      <c r="J27" s="8"/>
      <c r="K27" s="8"/>
      <c r="L27" s="47"/>
      <c r="M27" s="47"/>
      <c r="N27" s="47"/>
      <c r="O27" s="47">
        <v>662</v>
      </c>
      <c r="P27" s="47">
        <v>441</v>
      </c>
      <c r="Q27" s="47">
        <v>317</v>
      </c>
      <c r="R27" s="47">
        <v>182</v>
      </c>
      <c r="S27" s="47">
        <v>190</v>
      </c>
      <c r="T27" s="47">
        <v>120</v>
      </c>
      <c r="U27" s="47">
        <v>106</v>
      </c>
      <c r="V27" s="47">
        <v>85</v>
      </c>
      <c r="W27" s="47"/>
    </row>
    <row r="28" spans="2:23" s="160" customFormat="1" ht="15.9" customHeight="1" x14ac:dyDescent="0.25">
      <c r="B28" s="446"/>
      <c r="C28" s="36" t="s">
        <v>782</v>
      </c>
      <c r="D28" s="2" t="s">
        <v>785</v>
      </c>
      <c r="E28" s="8"/>
      <c r="F28" s="8"/>
      <c r="G28" s="8"/>
      <c r="H28" s="8"/>
      <c r="I28" s="8"/>
      <c r="J28" s="8"/>
      <c r="K28" s="8"/>
      <c r="L28" s="47"/>
      <c r="M28" s="47"/>
      <c r="N28" s="47"/>
      <c r="O28" s="47"/>
      <c r="P28" s="47">
        <v>952</v>
      </c>
      <c r="Q28" s="47">
        <v>528</v>
      </c>
      <c r="R28" s="47">
        <v>354</v>
      </c>
      <c r="S28" s="47">
        <v>312</v>
      </c>
      <c r="T28" s="47">
        <v>272</v>
      </c>
      <c r="U28" s="47">
        <v>192</v>
      </c>
      <c r="V28" s="47">
        <v>173</v>
      </c>
      <c r="W28" s="47"/>
    </row>
    <row r="29" spans="2:23" s="160" customFormat="1" ht="15.9" customHeight="1" x14ac:dyDescent="0.25">
      <c r="B29" s="446"/>
      <c r="C29" s="36" t="s">
        <v>783</v>
      </c>
      <c r="D29" s="2" t="s">
        <v>786</v>
      </c>
      <c r="E29" s="8"/>
      <c r="F29" s="8"/>
      <c r="G29" s="8"/>
      <c r="H29" s="8"/>
      <c r="I29" s="8"/>
      <c r="J29" s="8"/>
      <c r="K29" s="8"/>
      <c r="L29" s="47"/>
      <c r="M29" s="47"/>
      <c r="N29" s="47"/>
      <c r="O29" s="47"/>
      <c r="P29" s="47">
        <v>888</v>
      </c>
      <c r="Q29" s="47">
        <v>509</v>
      </c>
      <c r="R29" s="47">
        <v>303</v>
      </c>
      <c r="S29" s="47">
        <v>296</v>
      </c>
      <c r="T29" s="47">
        <v>156</v>
      </c>
      <c r="U29" s="47">
        <v>158</v>
      </c>
      <c r="V29" s="47">
        <v>111</v>
      </c>
      <c r="W29" s="47"/>
    </row>
    <row r="30" spans="2:23" s="160" customFormat="1" ht="15.9" customHeight="1" x14ac:dyDescent="0.25">
      <c r="B30" s="446"/>
      <c r="C30" s="36" t="s">
        <v>807</v>
      </c>
      <c r="D30" s="2" t="s">
        <v>809</v>
      </c>
      <c r="E30" s="8"/>
      <c r="F30" s="8"/>
      <c r="G30" s="8"/>
      <c r="H30" s="8"/>
      <c r="I30" s="8"/>
      <c r="J30" s="8"/>
      <c r="K30" s="8"/>
      <c r="L30" s="47"/>
      <c r="M30" s="47"/>
      <c r="N30" s="47"/>
      <c r="O30" s="47"/>
      <c r="P30" s="47"/>
      <c r="Q30" s="47">
        <v>999</v>
      </c>
      <c r="R30" s="47">
        <v>491</v>
      </c>
      <c r="S30" s="47">
        <v>457</v>
      </c>
      <c r="T30" s="47">
        <v>377</v>
      </c>
      <c r="U30" s="47">
        <v>283</v>
      </c>
      <c r="V30" s="47">
        <v>245</v>
      </c>
      <c r="W30" s="47"/>
    </row>
    <row r="31" spans="2:23" s="160" customFormat="1" ht="15.9" customHeight="1" x14ac:dyDescent="0.25">
      <c r="B31" s="446"/>
      <c r="C31" s="36" t="s">
        <v>808</v>
      </c>
      <c r="D31" s="2" t="s">
        <v>810</v>
      </c>
      <c r="E31" s="8"/>
      <c r="F31" s="8"/>
      <c r="G31" s="8"/>
      <c r="H31" s="8"/>
      <c r="I31" s="8"/>
      <c r="J31" s="8"/>
      <c r="K31" s="8"/>
      <c r="L31" s="47"/>
      <c r="M31" s="47"/>
      <c r="N31" s="47"/>
      <c r="O31" s="47"/>
      <c r="P31" s="47"/>
      <c r="Q31" s="47">
        <v>208</v>
      </c>
      <c r="R31" s="47">
        <v>82</v>
      </c>
      <c r="S31" s="47">
        <v>85</v>
      </c>
      <c r="T31" s="47">
        <v>35</v>
      </c>
      <c r="U31" s="47">
        <v>46</v>
      </c>
      <c r="V31" s="47">
        <v>36</v>
      </c>
      <c r="W31" s="47"/>
    </row>
    <row r="32" spans="2:23" s="160" customFormat="1" ht="15.9" customHeight="1" x14ac:dyDescent="0.25">
      <c r="B32" s="446"/>
      <c r="C32" s="36" t="s">
        <v>848</v>
      </c>
      <c r="D32" s="2" t="s">
        <v>851</v>
      </c>
      <c r="E32" s="8"/>
      <c r="F32" s="8"/>
      <c r="G32" s="8"/>
      <c r="H32" s="8"/>
      <c r="I32" s="8"/>
      <c r="J32" s="8"/>
      <c r="K32" s="8"/>
      <c r="L32" s="47"/>
      <c r="M32" s="47"/>
      <c r="N32" s="47"/>
      <c r="O32" s="47"/>
      <c r="P32" s="47"/>
      <c r="Q32" s="47"/>
      <c r="R32" s="47">
        <v>777</v>
      </c>
      <c r="S32" s="47">
        <v>472</v>
      </c>
      <c r="T32" s="47">
        <v>392</v>
      </c>
      <c r="U32" s="47">
        <v>311</v>
      </c>
      <c r="V32" s="47">
        <v>273</v>
      </c>
      <c r="W32" s="47"/>
    </row>
    <row r="33" spans="2:23" s="160" customFormat="1" ht="15.9" customHeight="1" x14ac:dyDescent="0.25">
      <c r="B33" s="446"/>
      <c r="C33" s="36" t="s">
        <v>849</v>
      </c>
      <c r="D33" s="2" t="s">
        <v>852</v>
      </c>
      <c r="E33" s="8"/>
      <c r="F33" s="8"/>
      <c r="G33" s="8"/>
      <c r="H33" s="8"/>
      <c r="I33" s="8"/>
      <c r="J33" s="8"/>
      <c r="K33" s="8"/>
      <c r="L33" s="47"/>
      <c r="M33" s="47"/>
      <c r="N33" s="47"/>
      <c r="O33" s="47"/>
      <c r="P33" s="47"/>
      <c r="Q33" s="47"/>
      <c r="R33" s="47">
        <v>81</v>
      </c>
      <c r="S33" s="47">
        <v>52</v>
      </c>
      <c r="T33" s="47">
        <v>40</v>
      </c>
      <c r="U33" s="47">
        <v>30</v>
      </c>
      <c r="V33" s="47">
        <v>23</v>
      </c>
      <c r="W33" s="47"/>
    </row>
    <row r="34" spans="2:23" s="160" customFormat="1" ht="15.75" customHeight="1" x14ac:dyDescent="0.25">
      <c r="B34" s="446"/>
      <c r="C34" s="36" t="s">
        <v>850</v>
      </c>
      <c r="D34" s="2" t="s">
        <v>858</v>
      </c>
      <c r="E34" s="8"/>
      <c r="F34" s="8"/>
      <c r="G34" s="8"/>
      <c r="H34" s="8"/>
      <c r="I34" s="8"/>
      <c r="J34" s="8"/>
      <c r="K34" s="8"/>
      <c r="L34" s="47"/>
      <c r="M34" s="47"/>
      <c r="N34" s="47"/>
      <c r="O34" s="47"/>
      <c r="P34" s="47"/>
      <c r="Q34" s="47"/>
      <c r="R34" s="47">
        <v>349</v>
      </c>
      <c r="S34" s="47">
        <v>225</v>
      </c>
      <c r="T34" s="47">
        <v>174</v>
      </c>
      <c r="U34" s="47">
        <v>142</v>
      </c>
      <c r="V34" s="47">
        <v>86</v>
      </c>
      <c r="W34" s="47"/>
    </row>
    <row r="35" spans="2:23" s="160" customFormat="1" ht="15.9" customHeight="1" x14ac:dyDescent="0.25">
      <c r="B35" s="446"/>
      <c r="C35" s="36" t="s">
        <v>892</v>
      </c>
      <c r="D35" s="2" t="s">
        <v>888</v>
      </c>
      <c r="E35" s="8"/>
      <c r="F35" s="8"/>
      <c r="G35" s="8"/>
      <c r="H35" s="8"/>
      <c r="I35" s="8"/>
      <c r="J35" s="8"/>
      <c r="K35" s="8"/>
      <c r="L35" s="47"/>
      <c r="M35" s="47"/>
      <c r="N35" s="47"/>
      <c r="O35" s="47"/>
      <c r="P35" s="47"/>
      <c r="Q35" s="47"/>
      <c r="R35" s="47"/>
      <c r="S35" s="47">
        <v>1346</v>
      </c>
      <c r="T35" s="47">
        <v>861</v>
      </c>
      <c r="U35" s="47">
        <v>665</v>
      </c>
      <c r="V35" s="47">
        <v>580</v>
      </c>
      <c r="W35" s="47"/>
    </row>
    <row r="36" spans="2:23" s="160" customFormat="1" ht="15.9" customHeight="1" x14ac:dyDescent="0.25">
      <c r="B36" s="446"/>
      <c r="C36" s="36" t="s">
        <v>893</v>
      </c>
      <c r="D36" s="2" t="s">
        <v>889</v>
      </c>
      <c r="E36" s="8"/>
      <c r="F36" s="8"/>
      <c r="G36" s="8"/>
      <c r="H36" s="8"/>
      <c r="I36" s="8"/>
      <c r="J36" s="8"/>
      <c r="K36" s="8"/>
      <c r="L36" s="47"/>
      <c r="M36" s="47"/>
      <c r="N36" s="47"/>
      <c r="O36" s="47"/>
      <c r="P36" s="47"/>
      <c r="Q36" s="47"/>
      <c r="R36" s="47"/>
      <c r="S36" s="47">
        <v>120</v>
      </c>
      <c r="T36" s="47">
        <v>58</v>
      </c>
      <c r="U36" s="47">
        <v>44</v>
      </c>
      <c r="V36" s="47">
        <v>34</v>
      </c>
      <c r="W36" s="47"/>
    </row>
    <row r="37" spans="2:23" s="160" customFormat="1" ht="15.75" customHeight="1" x14ac:dyDescent="0.25">
      <c r="B37" s="446"/>
      <c r="C37" s="36" t="s">
        <v>894</v>
      </c>
      <c r="D37" s="2" t="s">
        <v>858</v>
      </c>
      <c r="E37" s="8"/>
      <c r="F37" s="8"/>
      <c r="G37" s="8"/>
      <c r="H37" s="8"/>
      <c r="I37" s="8"/>
      <c r="J37" s="8"/>
      <c r="K37" s="8"/>
      <c r="L37" s="47"/>
      <c r="M37" s="47"/>
      <c r="N37" s="47"/>
      <c r="O37" s="47"/>
      <c r="P37" s="47"/>
      <c r="Q37" s="47"/>
      <c r="R37" s="47"/>
      <c r="S37" s="47">
        <v>274</v>
      </c>
      <c r="T37" s="47">
        <v>117</v>
      </c>
      <c r="U37" s="47">
        <v>113</v>
      </c>
      <c r="V37" s="47">
        <v>88</v>
      </c>
      <c r="W37" s="47"/>
    </row>
    <row r="38" spans="2:23" s="160" customFormat="1" ht="15.9" customHeight="1" x14ac:dyDescent="0.25">
      <c r="B38" s="446"/>
      <c r="C38" s="36" t="s">
        <v>920</v>
      </c>
      <c r="D38" s="2" t="s">
        <v>922</v>
      </c>
      <c r="E38" s="8"/>
      <c r="F38" s="8"/>
      <c r="G38" s="8"/>
      <c r="H38" s="8"/>
      <c r="I38" s="8"/>
      <c r="J38" s="8"/>
      <c r="K38" s="8"/>
      <c r="L38" s="47"/>
      <c r="M38" s="47"/>
      <c r="N38" s="47"/>
      <c r="O38" s="47"/>
      <c r="P38" s="47"/>
      <c r="Q38" s="47"/>
      <c r="R38" s="47"/>
      <c r="S38" s="47"/>
      <c r="T38" s="47">
        <v>925</v>
      </c>
      <c r="U38" s="47">
        <v>561</v>
      </c>
      <c r="V38" s="47">
        <v>454</v>
      </c>
      <c r="W38" s="47"/>
    </row>
    <row r="39" spans="2:23" s="160" customFormat="1" ht="15.9" customHeight="1" x14ac:dyDescent="0.25">
      <c r="B39" s="446"/>
      <c r="C39" s="36" t="s">
        <v>921</v>
      </c>
      <c r="D39" s="2" t="s">
        <v>923</v>
      </c>
      <c r="E39" s="8"/>
      <c r="F39" s="8"/>
      <c r="G39" s="8"/>
      <c r="H39" s="8"/>
      <c r="I39" s="8"/>
      <c r="J39" s="8"/>
      <c r="K39" s="8"/>
      <c r="L39" s="47"/>
      <c r="M39" s="47"/>
      <c r="N39" s="47"/>
      <c r="O39" s="47"/>
      <c r="P39" s="47"/>
      <c r="Q39" s="47"/>
      <c r="R39" s="47"/>
      <c r="S39" s="47"/>
      <c r="T39" s="47">
        <v>132</v>
      </c>
      <c r="U39" s="47">
        <v>81</v>
      </c>
      <c r="V39" s="47">
        <v>76</v>
      </c>
      <c r="W39" s="47"/>
    </row>
    <row r="40" spans="2:23" s="160" customFormat="1" ht="15.9" customHeight="1" x14ac:dyDescent="0.25">
      <c r="B40" s="446"/>
      <c r="C40" s="36" t="s">
        <v>940</v>
      </c>
      <c r="D40" s="2" t="s">
        <v>944</v>
      </c>
      <c r="E40" s="8"/>
      <c r="F40" s="8"/>
      <c r="G40" s="8"/>
      <c r="H40" s="8"/>
      <c r="I40" s="8"/>
      <c r="J40" s="8"/>
      <c r="K40" s="8"/>
      <c r="L40" s="47"/>
      <c r="M40" s="47"/>
      <c r="N40" s="47"/>
      <c r="O40" s="47"/>
      <c r="P40" s="47"/>
      <c r="Q40" s="47"/>
      <c r="R40" s="47"/>
      <c r="S40" s="47"/>
      <c r="T40" s="47"/>
      <c r="U40" s="47">
        <v>1929</v>
      </c>
      <c r="V40" s="47">
        <v>1291</v>
      </c>
      <c r="W40" s="47"/>
    </row>
    <row r="41" spans="2:23" s="160" customFormat="1" ht="15.9" customHeight="1" x14ac:dyDescent="0.25">
      <c r="B41" s="446"/>
      <c r="C41" s="36" t="s">
        <v>941</v>
      </c>
      <c r="D41" s="2" t="s">
        <v>945</v>
      </c>
      <c r="E41" s="8"/>
      <c r="F41" s="8"/>
      <c r="G41" s="8"/>
      <c r="H41" s="8"/>
      <c r="I41" s="8"/>
      <c r="J41" s="8"/>
      <c r="K41" s="8"/>
      <c r="L41" s="47"/>
      <c r="M41" s="47"/>
      <c r="N41" s="47"/>
      <c r="O41" s="47"/>
      <c r="P41" s="47"/>
      <c r="Q41" s="47"/>
      <c r="R41" s="47"/>
      <c r="S41" s="47"/>
      <c r="T41" s="47"/>
      <c r="U41" s="47">
        <v>420</v>
      </c>
      <c r="V41" s="47">
        <v>265</v>
      </c>
      <c r="W41" s="47"/>
    </row>
    <row r="42" spans="2:23" s="160" customFormat="1" ht="15.9" customHeight="1" x14ac:dyDescent="0.25">
      <c r="B42" s="446"/>
      <c r="C42" s="36" t="s">
        <v>942</v>
      </c>
      <c r="D42" s="2" t="s">
        <v>946</v>
      </c>
      <c r="E42" s="8"/>
      <c r="F42" s="8"/>
      <c r="G42" s="8"/>
      <c r="H42" s="8"/>
      <c r="I42" s="8"/>
      <c r="J42" s="8"/>
      <c r="K42" s="8"/>
      <c r="L42" s="47"/>
      <c r="M42" s="47"/>
      <c r="N42" s="47"/>
      <c r="O42" s="47"/>
      <c r="P42" s="47"/>
      <c r="Q42" s="47"/>
      <c r="R42" s="47"/>
      <c r="S42" s="47"/>
      <c r="T42" s="47"/>
      <c r="U42" s="47">
        <v>88</v>
      </c>
      <c r="V42" s="47">
        <v>43</v>
      </c>
      <c r="W42" s="47"/>
    </row>
    <row r="43" spans="2:23" s="160" customFormat="1" ht="15.9" customHeight="1" x14ac:dyDescent="0.25">
      <c r="B43" s="446"/>
      <c r="C43" s="36" t="s">
        <v>943</v>
      </c>
      <c r="D43" s="2" t="s">
        <v>949</v>
      </c>
      <c r="E43" s="8"/>
      <c r="F43" s="8"/>
      <c r="G43" s="8"/>
      <c r="H43" s="8"/>
      <c r="I43" s="8"/>
      <c r="J43" s="8"/>
      <c r="K43" s="8"/>
      <c r="L43" s="47"/>
      <c r="M43" s="47"/>
      <c r="N43" s="47"/>
      <c r="O43" s="47"/>
      <c r="P43" s="47"/>
      <c r="Q43" s="47"/>
      <c r="R43" s="47"/>
      <c r="S43" s="47"/>
      <c r="T43" s="47"/>
      <c r="U43" s="47">
        <v>859</v>
      </c>
      <c r="V43" s="47">
        <v>593</v>
      </c>
      <c r="W43" s="47"/>
    </row>
    <row r="44" spans="2:23" s="160" customFormat="1" ht="15.9" customHeight="1" x14ac:dyDescent="0.25">
      <c r="B44" s="446"/>
      <c r="C44" s="36" t="s">
        <v>1007</v>
      </c>
      <c r="D44" s="2" t="s">
        <v>1011</v>
      </c>
      <c r="E44" s="8"/>
      <c r="F44" s="8"/>
      <c r="G44" s="8"/>
      <c r="H44" s="8"/>
      <c r="I44" s="8"/>
      <c r="J44" s="8"/>
      <c r="K44" s="8"/>
      <c r="L44" s="47"/>
      <c r="M44" s="47"/>
      <c r="N44" s="47"/>
      <c r="O44" s="47"/>
      <c r="P44" s="47"/>
      <c r="Q44" s="47"/>
      <c r="R44" s="47"/>
      <c r="S44" s="47"/>
      <c r="T44" s="47"/>
      <c r="U44" s="47"/>
      <c r="V44" s="47">
        <v>441</v>
      </c>
      <c r="W44" s="47"/>
    </row>
    <row r="45" spans="2:23" s="160" customFormat="1" ht="15.9" customHeight="1" x14ac:dyDescent="0.25">
      <c r="B45" s="446"/>
      <c r="C45" s="36" t="s">
        <v>1008</v>
      </c>
      <c r="D45" s="2" t="s">
        <v>1012</v>
      </c>
      <c r="E45" s="8"/>
      <c r="F45" s="8"/>
      <c r="G45" s="8"/>
      <c r="H45" s="8"/>
      <c r="I45" s="8"/>
      <c r="J45" s="8"/>
      <c r="K45" s="8"/>
      <c r="L45" s="47"/>
      <c r="M45" s="47"/>
      <c r="N45" s="47"/>
      <c r="O45" s="47"/>
      <c r="P45" s="47"/>
      <c r="Q45" s="47"/>
      <c r="R45" s="47"/>
      <c r="S45" s="47"/>
      <c r="T45" s="47"/>
      <c r="U45" s="47"/>
      <c r="V45" s="47">
        <v>125</v>
      </c>
      <c r="W45" s="47"/>
    </row>
    <row r="46" spans="2:23" s="160" customFormat="1" ht="15.9" customHeight="1" x14ac:dyDescent="0.25">
      <c r="B46" s="446"/>
      <c r="C46" s="36" t="s">
        <v>1009</v>
      </c>
      <c r="D46" s="2" t="s">
        <v>1013</v>
      </c>
      <c r="E46" s="8"/>
      <c r="F46" s="8"/>
      <c r="G46" s="8"/>
      <c r="H46" s="8"/>
      <c r="I46" s="8"/>
      <c r="J46" s="8"/>
      <c r="K46" s="8"/>
      <c r="L46" s="47"/>
      <c r="M46" s="47"/>
      <c r="N46" s="47"/>
      <c r="O46" s="47"/>
      <c r="P46" s="47"/>
      <c r="Q46" s="47"/>
      <c r="R46" s="47"/>
      <c r="S46" s="47"/>
      <c r="T46" s="47"/>
      <c r="U46" s="47"/>
      <c r="V46" s="47">
        <v>606</v>
      </c>
      <c r="W46" s="47"/>
    </row>
    <row r="47" spans="2:23" s="160" customFormat="1" ht="15.9" customHeight="1" x14ac:dyDescent="0.25">
      <c r="B47" s="446"/>
      <c r="C47" s="36" t="s">
        <v>1010</v>
      </c>
      <c r="D47" s="2" t="s">
        <v>1028</v>
      </c>
      <c r="E47" s="8"/>
      <c r="F47" s="8"/>
      <c r="G47" s="8"/>
      <c r="H47" s="8"/>
      <c r="I47" s="8"/>
      <c r="J47" s="8"/>
      <c r="K47" s="8"/>
      <c r="L47" s="47"/>
      <c r="M47" s="47"/>
      <c r="N47" s="47"/>
      <c r="O47" s="47"/>
      <c r="P47" s="47"/>
      <c r="Q47" s="47"/>
      <c r="R47" s="47"/>
      <c r="S47" s="47"/>
      <c r="T47" s="47"/>
      <c r="U47" s="47"/>
      <c r="V47" s="47">
        <v>576</v>
      </c>
      <c r="W47" s="47"/>
    </row>
    <row r="48" spans="2:23" s="160" customFormat="1" ht="15.9" customHeight="1" thickBot="1" x14ac:dyDescent="0.3">
      <c r="B48" s="447"/>
      <c r="C48" s="36"/>
      <c r="D48" s="2" t="s">
        <v>10</v>
      </c>
      <c r="E48" s="58">
        <f>SUM(E11:E31)</f>
        <v>18954</v>
      </c>
      <c r="F48" s="50">
        <f t="shared" ref="F48:Q48" si="0">SUM(F11:F31)</f>
        <v>12487</v>
      </c>
      <c r="G48" s="50">
        <f t="shared" si="0"/>
        <v>13439</v>
      </c>
      <c r="H48" s="50">
        <f t="shared" si="0"/>
        <v>11768</v>
      </c>
      <c r="I48" s="50">
        <f t="shared" si="0"/>
        <v>15607</v>
      </c>
      <c r="J48" s="50">
        <f t="shared" si="0"/>
        <v>14619</v>
      </c>
      <c r="K48" s="50">
        <f t="shared" si="0"/>
        <v>14431</v>
      </c>
      <c r="L48" s="50">
        <f t="shared" si="0"/>
        <v>13417</v>
      </c>
      <c r="M48" s="50">
        <f t="shared" si="0"/>
        <v>13205</v>
      </c>
      <c r="N48" s="50">
        <f t="shared" si="0"/>
        <v>12591</v>
      </c>
      <c r="O48" s="50">
        <f t="shared" si="0"/>
        <v>13594</v>
      </c>
      <c r="P48" s="50">
        <f t="shared" si="0"/>
        <v>13133</v>
      </c>
      <c r="Q48" s="50">
        <f t="shared" si="0"/>
        <v>11900</v>
      </c>
      <c r="R48" s="50">
        <f>SUM(R11:R34)</f>
        <v>10210</v>
      </c>
      <c r="S48" s="50">
        <f>SUM(S11:S37)</f>
        <v>11268</v>
      </c>
      <c r="T48" s="50">
        <f>SUM(T11:T39)</f>
        <v>10266</v>
      </c>
      <c r="U48" s="50">
        <f>SUM(U11:U43)</f>
        <v>11743</v>
      </c>
      <c r="V48" s="50">
        <f>SUM(V11:V47)</f>
        <v>11265</v>
      </c>
      <c r="W48" s="58"/>
    </row>
    <row r="49" spans="2:23" ht="12.75" customHeight="1" thickTop="1" x14ac:dyDescent="0.25">
      <c r="B49" s="46"/>
      <c r="C49" s="52"/>
      <c r="D49" s="59"/>
      <c r="E49" s="60"/>
      <c r="F49" s="58"/>
      <c r="G49" s="58"/>
      <c r="H49" s="58"/>
      <c r="I49" s="58"/>
      <c r="J49" s="58"/>
      <c r="K49" s="58"/>
      <c r="L49" s="21"/>
      <c r="M49" s="21"/>
      <c r="N49" s="21"/>
      <c r="O49" s="21"/>
      <c r="P49" s="21"/>
      <c r="Q49" s="21"/>
      <c r="R49" s="21"/>
      <c r="S49" s="21"/>
      <c r="T49" s="21"/>
      <c r="U49" s="21"/>
      <c r="V49" s="21"/>
      <c r="W49" s="21"/>
    </row>
    <row r="50" spans="2:23" x14ac:dyDescent="0.25">
      <c r="B50" s="445" t="s">
        <v>23</v>
      </c>
      <c r="C50" s="445"/>
      <c r="D50" s="445"/>
      <c r="E50" s="445"/>
      <c r="J50" s="16"/>
    </row>
    <row r="51" spans="2:23" x14ac:dyDescent="0.25">
      <c r="B51" s="3" t="s">
        <v>19</v>
      </c>
    </row>
    <row r="52" spans="2:23" x14ac:dyDescent="0.25">
      <c r="B52" s="3" t="s">
        <v>20</v>
      </c>
    </row>
    <row r="56" spans="2:23" ht="13.8" x14ac:dyDescent="0.25">
      <c r="C56" s="42"/>
      <c r="D56" s="368"/>
    </row>
    <row r="57" spans="2:23" ht="13.8" x14ac:dyDescent="0.25">
      <c r="C57" s="42"/>
      <c r="D57" s="368"/>
    </row>
    <row r="58" spans="2:23" ht="13.8" x14ac:dyDescent="0.25">
      <c r="C58" s="42"/>
      <c r="D58" s="368"/>
    </row>
  </sheetData>
  <mergeCells count="2">
    <mergeCell ref="B50:E50"/>
    <mergeCell ref="B11:B48"/>
  </mergeCells>
  <hyperlinks>
    <hyperlink ref="B2" location="Inhalt!A1" display="zurück zum Inhalt " xr:uid="{00000000-0004-0000-0400-000000000000}"/>
  </hyperlinks>
  <pageMargins left="0.7" right="0.7" top="0.78740157499999996" bottom="0.78740157499999996"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B2:G48"/>
  <sheetViews>
    <sheetView showGridLines="0" zoomScaleNormal="100" workbookViewId="0">
      <selection activeCell="B2" sqref="B2"/>
    </sheetView>
  </sheetViews>
  <sheetFormatPr baseColWidth="10" defaultRowHeight="13.2" x14ac:dyDescent="0.25"/>
  <cols>
    <col min="2" max="7" width="12.6640625" customWidth="1"/>
  </cols>
  <sheetData>
    <row r="2" spans="2:7" x14ac:dyDescent="0.25">
      <c r="B2" s="24" t="s">
        <v>122</v>
      </c>
    </row>
    <row r="7" spans="2:7" ht="17.399999999999999" x14ac:dyDescent="0.3">
      <c r="B7" s="32" t="s">
        <v>770</v>
      </c>
    </row>
    <row r="8" spans="2:7" ht="13.8" thickBot="1" x14ac:dyDescent="0.3"/>
    <row r="9" spans="2:7" ht="21" customHeight="1" thickTop="1" x14ac:dyDescent="0.25">
      <c r="B9" s="178"/>
      <c r="C9" s="51"/>
      <c r="D9" s="51" t="s">
        <v>26</v>
      </c>
      <c r="E9" s="51" t="s">
        <v>96</v>
      </c>
      <c r="F9" s="51" t="s">
        <v>947</v>
      </c>
      <c r="G9" s="51" t="s">
        <v>27</v>
      </c>
    </row>
    <row r="10" spans="2:7" ht="21" customHeight="1" thickBot="1" x14ac:dyDescent="0.3">
      <c r="B10" s="179"/>
      <c r="C10" s="57"/>
      <c r="D10" s="57" t="s">
        <v>22</v>
      </c>
      <c r="E10" s="57" t="s">
        <v>22</v>
      </c>
      <c r="F10" s="57" t="s">
        <v>22</v>
      </c>
      <c r="G10" s="57" t="s">
        <v>22</v>
      </c>
    </row>
    <row r="11" spans="2:7" ht="15.9" customHeight="1" x14ac:dyDescent="0.25">
      <c r="B11" s="448" t="s">
        <v>11</v>
      </c>
      <c r="C11" s="7" t="s">
        <v>24</v>
      </c>
      <c r="D11" s="8">
        <v>275</v>
      </c>
      <c r="E11" s="8" t="s">
        <v>97</v>
      </c>
      <c r="F11" s="8" t="s">
        <v>97</v>
      </c>
      <c r="G11" s="8">
        <v>163</v>
      </c>
    </row>
    <row r="12" spans="2:7" ht="15.9" customHeight="1" x14ac:dyDescent="0.25">
      <c r="B12" s="451"/>
      <c r="C12" s="9" t="s">
        <v>25</v>
      </c>
      <c r="D12" s="10">
        <v>432</v>
      </c>
      <c r="E12" s="10" t="s">
        <v>97</v>
      </c>
      <c r="F12" s="10" t="s">
        <v>97</v>
      </c>
      <c r="G12" s="10">
        <v>305</v>
      </c>
    </row>
    <row r="13" spans="2:7" ht="15.9" customHeight="1" x14ac:dyDescent="0.25">
      <c r="B13" s="450" t="s">
        <v>13</v>
      </c>
      <c r="C13" s="7" t="s">
        <v>24</v>
      </c>
      <c r="D13" s="8">
        <v>156</v>
      </c>
      <c r="E13" s="8" t="s">
        <v>97</v>
      </c>
      <c r="F13" s="8" t="s">
        <v>97</v>
      </c>
      <c r="G13" s="8">
        <v>39</v>
      </c>
    </row>
    <row r="14" spans="2:7" ht="15.9" customHeight="1" x14ac:dyDescent="0.25">
      <c r="B14" s="451"/>
      <c r="C14" s="9" t="s">
        <v>25</v>
      </c>
      <c r="D14" s="10">
        <v>219</v>
      </c>
      <c r="E14" s="10" t="s">
        <v>97</v>
      </c>
      <c r="F14" s="10" t="s">
        <v>97</v>
      </c>
      <c r="G14" s="10">
        <v>31</v>
      </c>
    </row>
    <row r="15" spans="2:7" ht="15.9" customHeight="1" x14ac:dyDescent="0.25">
      <c r="B15" s="450" t="s">
        <v>15</v>
      </c>
      <c r="C15" s="7" t="s">
        <v>24</v>
      </c>
      <c r="D15" s="8">
        <v>210</v>
      </c>
      <c r="E15" s="8" t="s">
        <v>97</v>
      </c>
      <c r="F15" s="8" t="s">
        <v>97</v>
      </c>
      <c r="G15" s="8">
        <v>69</v>
      </c>
    </row>
    <row r="16" spans="2:7" ht="15.9" customHeight="1" x14ac:dyDescent="0.25">
      <c r="B16" s="449"/>
      <c r="C16" s="9" t="s">
        <v>25</v>
      </c>
      <c r="D16" s="10">
        <v>330</v>
      </c>
      <c r="E16" s="10" t="s">
        <v>97</v>
      </c>
      <c r="F16" s="10" t="s">
        <v>97</v>
      </c>
      <c r="G16" s="10">
        <v>109</v>
      </c>
    </row>
    <row r="17" spans="2:7" ht="15.9" customHeight="1" x14ac:dyDescent="0.25">
      <c r="B17" s="450" t="s">
        <v>28</v>
      </c>
      <c r="C17" s="7" t="s">
        <v>24</v>
      </c>
      <c r="D17" s="8">
        <v>179</v>
      </c>
      <c r="E17" s="8" t="s">
        <v>97</v>
      </c>
      <c r="F17" s="8" t="s">
        <v>97</v>
      </c>
      <c r="G17" s="8">
        <v>42</v>
      </c>
    </row>
    <row r="18" spans="2:7" ht="15.9" customHeight="1" x14ac:dyDescent="0.25">
      <c r="B18" s="449"/>
      <c r="C18" s="9" t="s">
        <v>25</v>
      </c>
      <c r="D18" s="10">
        <v>285</v>
      </c>
      <c r="E18" s="10" t="s">
        <v>97</v>
      </c>
      <c r="F18" s="10" t="s">
        <v>97</v>
      </c>
      <c r="G18" s="10">
        <v>78</v>
      </c>
    </row>
    <row r="19" spans="2:7" ht="15.9" customHeight="1" x14ac:dyDescent="0.25">
      <c r="B19" s="450" t="s">
        <v>29</v>
      </c>
      <c r="C19" s="7" t="s">
        <v>24</v>
      </c>
      <c r="D19" s="8">
        <v>159</v>
      </c>
      <c r="E19" s="8" t="s">
        <v>97</v>
      </c>
      <c r="F19" s="8" t="s">
        <v>97</v>
      </c>
      <c r="G19" s="8">
        <v>36</v>
      </c>
    </row>
    <row r="20" spans="2:7" ht="15.9" customHeight="1" x14ac:dyDescent="0.25">
      <c r="B20" s="449"/>
      <c r="C20" s="9" t="s">
        <v>25</v>
      </c>
      <c r="D20" s="10">
        <v>259</v>
      </c>
      <c r="E20" s="10" t="s">
        <v>97</v>
      </c>
      <c r="F20" s="10" t="s">
        <v>97</v>
      </c>
      <c r="G20" s="10">
        <v>58</v>
      </c>
    </row>
    <row r="21" spans="2:7" ht="15.9" customHeight="1" x14ac:dyDescent="0.25">
      <c r="B21" s="448" t="s">
        <v>18</v>
      </c>
      <c r="C21" s="7" t="s">
        <v>24</v>
      </c>
      <c r="D21" s="8">
        <v>146</v>
      </c>
      <c r="E21" s="8" t="s">
        <v>97</v>
      </c>
      <c r="F21" s="8" t="s">
        <v>97</v>
      </c>
      <c r="G21" s="8">
        <v>25</v>
      </c>
    </row>
    <row r="22" spans="2:7" ht="15.9" customHeight="1" x14ac:dyDescent="0.25">
      <c r="B22" s="449"/>
      <c r="C22" s="9" t="s">
        <v>25</v>
      </c>
      <c r="D22" s="10">
        <v>242</v>
      </c>
      <c r="E22" s="10" t="s">
        <v>97</v>
      </c>
      <c r="F22" s="10" t="s">
        <v>97</v>
      </c>
      <c r="G22" s="10">
        <v>40</v>
      </c>
    </row>
    <row r="23" spans="2:7" ht="15.9" customHeight="1" x14ac:dyDescent="0.25">
      <c r="B23" s="450" t="s">
        <v>53</v>
      </c>
      <c r="C23" s="19" t="s">
        <v>24</v>
      </c>
      <c r="D23" s="20">
        <v>145</v>
      </c>
      <c r="E23" s="20" t="s">
        <v>97</v>
      </c>
      <c r="F23" s="20" t="s">
        <v>97</v>
      </c>
      <c r="G23" s="20">
        <v>29</v>
      </c>
    </row>
    <row r="24" spans="2:7" ht="15.9" customHeight="1" x14ac:dyDescent="0.25">
      <c r="B24" s="449"/>
      <c r="C24" s="9" t="s">
        <v>25</v>
      </c>
      <c r="D24" s="10">
        <v>245</v>
      </c>
      <c r="E24" s="10" t="s">
        <v>97</v>
      </c>
      <c r="F24" s="10" t="s">
        <v>97</v>
      </c>
      <c r="G24" s="10">
        <v>43</v>
      </c>
    </row>
    <row r="25" spans="2:7" ht="15.9" customHeight="1" x14ac:dyDescent="0.25">
      <c r="B25" s="450" t="s">
        <v>78</v>
      </c>
      <c r="C25" s="19" t="s">
        <v>24</v>
      </c>
      <c r="D25" s="20">
        <v>131</v>
      </c>
      <c r="E25" s="20" t="s">
        <v>97</v>
      </c>
      <c r="F25" s="20" t="s">
        <v>97</v>
      </c>
      <c r="G25" s="20">
        <v>22</v>
      </c>
    </row>
    <row r="26" spans="2:7" ht="15.9" customHeight="1" x14ac:dyDescent="0.25">
      <c r="B26" s="449"/>
      <c r="C26" s="9" t="s">
        <v>25</v>
      </c>
      <c r="D26" s="10">
        <v>224</v>
      </c>
      <c r="E26" s="10" t="s">
        <v>97</v>
      </c>
      <c r="F26" s="10" t="s">
        <v>97</v>
      </c>
      <c r="G26" s="10">
        <v>28</v>
      </c>
    </row>
    <row r="27" spans="2:7" ht="15.9" customHeight="1" x14ac:dyDescent="0.25">
      <c r="B27" s="450" t="s">
        <v>81</v>
      </c>
      <c r="C27" s="7" t="s">
        <v>24</v>
      </c>
      <c r="D27" s="8">
        <v>111</v>
      </c>
      <c r="E27" s="8" t="s">
        <v>97</v>
      </c>
      <c r="F27" s="8" t="s">
        <v>97</v>
      </c>
      <c r="G27" s="8">
        <v>14</v>
      </c>
    </row>
    <row r="28" spans="2:7" ht="15.9" customHeight="1" x14ac:dyDescent="0.25">
      <c r="B28" s="449"/>
      <c r="C28" s="7" t="s">
        <v>25</v>
      </c>
      <c r="D28" s="8">
        <v>187</v>
      </c>
      <c r="E28" s="8" t="s">
        <v>97</v>
      </c>
      <c r="F28" s="8" t="s">
        <v>97</v>
      </c>
      <c r="G28" s="8">
        <v>27</v>
      </c>
    </row>
    <row r="29" spans="2:7" ht="15.9" customHeight="1" x14ac:dyDescent="0.25">
      <c r="B29" s="450" t="s">
        <v>90</v>
      </c>
      <c r="C29" s="19" t="s">
        <v>24</v>
      </c>
      <c r="D29" s="20">
        <v>100</v>
      </c>
      <c r="E29" s="20">
        <v>402</v>
      </c>
      <c r="F29" s="20" t="s">
        <v>97</v>
      </c>
      <c r="G29" s="20" t="s">
        <v>97</v>
      </c>
    </row>
    <row r="30" spans="2:7" ht="15.9" customHeight="1" x14ac:dyDescent="0.25">
      <c r="B30" s="449"/>
      <c r="C30" s="7" t="s">
        <v>25</v>
      </c>
      <c r="D30" s="8">
        <v>179</v>
      </c>
      <c r="E30" s="8">
        <v>625</v>
      </c>
      <c r="F30" s="8" t="s">
        <v>97</v>
      </c>
      <c r="G30" s="8" t="s">
        <v>97</v>
      </c>
    </row>
    <row r="31" spans="2:7" ht="15.9" customHeight="1" x14ac:dyDescent="0.25">
      <c r="B31" s="450" t="s">
        <v>99</v>
      </c>
      <c r="C31" s="19" t="s">
        <v>24</v>
      </c>
      <c r="D31" s="20">
        <v>96</v>
      </c>
      <c r="E31" s="20">
        <v>632</v>
      </c>
      <c r="F31" s="20" t="s">
        <v>97</v>
      </c>
      <c r="G31" s="20" t="s">
        <v>97</v>
      </c>
    </row>
    <row r="32" spans="2:7" ht="15.9" customHeight="1" x14ac:dyDescent="0.25">
      <c r="B32" s="448"/>
      <c r="C32" s="7" t="s">
        <v>25</v>
      </c>
      <c r="D32" s="8">
        <v>167</v>
      </c>
      <c r="E32" s="8">
        <v>950</v>
      </c>
      <c r="F32" s="8" t="s">
        <v>97</v>
      </c>
      <c r="G32" s="8" t="s">
        <v>97</v>
      </c>
    </row>
    <row r="33" spans="2:7" ht="15.9" customHeight="1" x14ac:dyDescent="0.25">
      <c r="B33" s="450" t="s">
        <v>781</v>
      </c>
      <c r="C33" s="19" t="s">
        <v>24</v>
      </c>
      <c r="D33" s="20">
        <v>103</v>
      </c>
      <c r="E33" s="20">
        <v>925</v>
      </c>
      <c r="F33" s="20" t="s">
        <v>97</v>
      </c>
      <c r="G33" s="20" t="s">
        <v>97</v>
      </c>
    </row>
    <row r="34" spans="2:7" ht="15.9" customHeight="1" x14ac:dyDescent="0.25">
      <c r="B34" s="449"/>
      <c r="C34" s="9" t="s">
        <v>25</v>
      </c>
      <c r="D34" s="10">
        <v>176</v>
      </c>
      <c r="E34" s="10">
        <v>1342</v>
      </c>
      <c r="F34" s="10" t="s">
        <v>97</v>
      </c>
      <c r="G34" s="10" t="s">
        <v>97</v>
      </c>
    </row>
    <row r="35" spans="2:7" ht="15.9" customHeight="1" x14ac:dyDescent="0.25">
      <c r="B35" s="448" t="s">
        <v>813</v>
      </c>
      <c r="C35" s="7" t="s">
        <v>24</v>
      </c>
      <c r="D35" s="8">
        <v>102</v>
      </c>
      <c r="E35" s="8">
        <v>708</v>
      </c>
      <c r="F35" s="8" t="s">
        <v>97</v>
      </c>
      <c r="G35" s="8" t="s">
        <v>97</v>
      </c>
    </row>
    <row r="36" spans="2:7" ht="15.9" customHeight="1" x14ac:dyDescent="0.25">
      <c r="B36" s="448"/>
      <c r="C36" s="7" t="s">
        <v>25</v>
      </c>
      <c r="D36" s="8">
        <v>149</v>
      </c>
      <c r="E36" s="8">
        <v>1057</v>
      </c>
      <c r="F36" s="8" t="s">
        <v>97</v>
      </c>
      <c r="G36" s="8" t="s">
        <v>97</v>
      </c>
    </row>
    <row r="37" spans="2:7" ht="15.9" customHeight="1" x14ac:dyDescent="0.25">
      <c r="B37" s="450" t="s">
        <v>853</v>
      </c>
      <c r="C37" s="19" t="s">
        <v>24</v>
      </c>
      <c r="D37" s="20">
        <v>116</v>
      </c>
      <c r="E37" s="20">
        <v>800</v>
      </c>
      <c r="F37" s="20" t="s">
        <v>97</v>
      </c>
      <c r="G37" s="20" t="s">
        <v>97</v>
      </c>
    </row>
    <row r="38" spans="2:7" ht="15.9" customHeight="1" x14ac:dyDescent="0.25">
      <c r="B38" s="449"/>
      <c r="C38" s="9" t="s">
        <v>25</v>
      </c>
      <c r="D38" s="10">
        <v>157</v>
      </c>
      <c r="E38" s="10">
        <v>1101</v>
      </c>
      <c r="F38" s="10" t="s">
        <v>97</v>
      </c>
      <c r="G38" s="10" t="s">
        <v>97</v>
      </c>
    </row>
    <row r="39" spans="2:7" ht="15.9" customHeight="1" x14ac:dyDescent="0.25">
      <c r="B39" s="450" t="s">
        <v>887</v>
      </c>
      <c r="C39" s="19" t="s">
        <v>24</v>
      </c>
      <c r="D39" s="20">
        <v>92</v>
      </c>
      <c r="E39" s="20">
        <v>871</v>
      </c>
      <c r="F39" s="20" t="s">
        <v>97</v>
      </c>
      <c r="G39" s="20" t="s">
        <v>97</v>
      </c>
    </row>
    <row r="40" spans="2:7" ht="15.9" customHeight="1" x14ac:dyDescent="0.25">
      <c r="B40" s="449"/>
      <c r="C40" s="9" t="s">
        <v>25</v>
      </c>
      <c r="D40" s="10">
        <v>124</v>
      </c>
      <c r="E40" s="10">
        <v>1315</v>
      </c>
      <c r="F40" s="10" t="s">
        <v>97</v>
      </c>
      <c r="G40" s="10" t="s">
        <v>97</v>
      </c>
    </row>
    <row r="41" spans="2:7" ht="15.9" customHeight="1" x14ac:dyDescent="0.25">
      <c r="B41" s="450" t="s">
        <v>919</v>
      </c>
      <c r="C41" s="19" t="s">
        <v>24</v>
      </c>
      <c r="D41" s="20">
        <v>75</v>
      </c>
      <c r="E41" s="20">
        <v>647</v>
      </c>
      <c r="F41" s="20" t="s">
        <v>97</v>
      </c>
      <c r="G41" s="20" t="s">
        <v>97</v>
      </c>
    </row>
    <row r="42" spans="2:7" ht="15.9" customHeight="1" x14ac:dyDescent="0.25">
      <c r="B42" s="449"/>
      <c r="C42" s="9" t="s">
        <v>25</v>
      </c>
      <c r="D42" s="10">
        <v>91</v>
      </c>
      <c r="E42" s="10">
        <v>881</v>
      </c>
      <c r="F42" s="10" t="s">
        <v>97</v>
      </c>
      <c r="G42" s="10" t="s">
        <v>97</v>
      </c>
    </row>
    <row r="43" spans="2:7" ht="15.9" customHeight="1" x14ac:dyDescent="0.25">
      <c r="B43" s="454" t="s">
        <v>939</v>
      </c>
      <c r="C43" s="19" t="s">
        <v>24</v>
      </c>
      <c r="D43" s="20">
        <v>578</v>
      </c>
      <c r="E43" s="20">
        <v>530</v>
      </c>
      <c r="F43" s="20">
        <v>124</v>
      </c>
      <c r="G43" s="20" t="s">
        <v>97</v>
      </c>
    </row>
    <row r="44" spans="2:7" ht="15.9" customHeight="1" x14ac:dyDescent="0.25">
      <c r="B44" s="455"/>
      <c r="C44" s="9" t="s">
        <v>25</v>
      </c>
      <c r="D44" s="10">
        <v>800</v>
      </c>
      <c r="E44" s="10">
        <v>753</v>
      </c>
      <c r="F44" s="10">
        <v>154</v>
      </c>
      <c r="G44" s="10" t="s">
        <v>97</v>
      </c>
    </row>
    <row r="45" spans="2:7" ht="15.9" customHeight="1" x14ac:dyDescent="0.25">
      <c r="B45" s="452" t="s">
        <v>1006</v>
      </c>
      <c r="C45" s="7" t="s">
        <v>24</v>
      </c>
      <c r="D45" s="8">
        <v>756</v>
      </c>
      <c r="E45" s="8">
        <v>489</v>
      </c>
      <c r="F45" s="8">
        <v>105</v>
      </c>
      <c r="G45" s="8" t="s">
        <v>97</v>
      </c>
    </row>
    <row r="46" spans="2:7" ht="15.9" customHeight="1" thickBot="1" x14ac:dyDescent="0.3">
      <c r="B46" s="453"/>
      <c r="C46" s="11" t="s">
        <v>25</v>
      </c>
      <c r="D46" s="12">
        <v>1066</v>
      </c>
      <c r="E46" s="12">
        <v>673</v>
      </c>
      <c r="F46" s="12">
        <v>142</v>
      </c>
      <c r="G46" s="12" t="s">
        <v>97</v>
      </c>
    </row>
    <row r="47" spans="2:7" ht="13.8" thickTop="1" x14ac:dyDescent="0.25">
      <c r="B47" s="22"/>
      <c r="C47" s="7"/>
      <c r="D47" s="8"/>
      <c r="E47" s="8"/>
    </row>
    <row r="48" spans="2:7" x14ac:dyDescent="0.25">
      <c r="B48" s="3" t="s">
        <v>30</v>
      </c>
    </row>
  </sheetData>
  <mergeCells count="18">
    <mergeCell ref="B45:B46"/>
    <mergeCell ref="B33:B34"/>
    <mergeCell ref="B27:B28"/>
    <mergeCell ref="B29:B30"/>
    <mergeCell ref="B31:B32"/>
    <mergeCell ref="B43:B44"/>
    <mergeCell ref="B41:B42"/>
    <mergeCell ref="B39:B40"/>
    <mergeCell ref="B37:B38"/>
    <mergeCell ref="B35:B36"/>
    <mergeCell ref="B21:B22"/>
    <mergeCell ref="B23:B24"/>
    <mergeCell ref="B25:B26"/>
    <mergeCell ref="B11:B12"/>
    <mergeCell ref="B13:B14"/>
    <mergeCell ref="B15:B16"/>
    <mergeCell ref="B17:B18"/>
    <mergeCell ref="B19:B20"/>
  </mergeCells>
  <hyperlinks>
    <hyperlink ref="B2" location="Inhalt!A1" display="zurück zum Inhalt " xr:uid="{00000000-0004-0000-0500-000000000000}"/>
  </hyperlinks>
  <pageMargins left="0.7" right="0.7" top="0.78740157499999996" bottom="0.78740157499999996"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B2:AO21"/>
  <sheetViews>
    <sheetView showGridLines="0" zoomScaleNormal="100" workbookViewId="0">
      <selection activeCell="O28" sqref="O28"/>
    </sheetView>
  </sheetViews>
  <sheetFormatPr baseColWidth="10" defaultRowHeight="13.2" x14ac:dyDescent="0.25"/>
  <cols>
    <col min="2" max="2" width="11.44140625" customWidth="1"/>
    <col min="3" max="3" width="11.109375" customWidth="1"/>
    <col min="4" max="8" width="12.6640625" customWidth="1"/>
    <col min="9" max="9" width="14.5546875" customWidth="1"/>
    <col min="10" max="10" width="14.33203125" customWidth="1"/>
    <col min="11" max="16" width="12.6640625" customWidth="1"/>
    <col min="17" max="17" width="14" customWidth="1"/>
    <col min="18" max="18" width="13.6640625" customWidth="1"/>
    <col min="19" max="19" width="12.6640625" customWidth="1"/>
    <col min="20" max="20" width="14.109375" customWidth="1"/>
    <col min="21" max="21" width="12.6640625" customWidth="1"/>
    <col min="22" max="22" width="14.109375" customWidth="1"/>
    <col min="23" max="23" width="12.6640625" customWidth="1"/>
    <col min="24" max="40" width="14.109375" customWidth="1"/>
    <col min="41" max="41" width="12.6640625" customWidth="1"/>
  </cols>
  <sheetData>
    <row r="2" spans="2:41" x14ac:dyDescent="0.25">
      <c r="B2" s="24" t="s">
        <v>122</v>
      </c>
    </row>
    <row r="7" spans="2:41" ht="17.399999999999999" x14ac:dyDescent="0.3">
      <c r="B7" s="32" t="s">
        <v>771</v>
      </c>
    </row>
    <row r="8" spans="2:41" ht="13.8" thickBot="1" x14ac:dyDescent="0.3"/>
    <row r="9" spans="2:41" s="42" customFormat="1" ht="21" customHeight="1" thickTop="1" x14ac:dyDescent="0.25">
      <c r="B9" s="53"/>
      <c r="C9" s="54" t="s">
        <v>66</v>
      </c>
      <c r="D9" s="54" t="s">
        <v>67</v>
      </c>
      <c r="E9" s="54" t="s">
        <v>68</v>
      </c>
      <c r="F9" s="55" t="s">
        <v>69</v>
      </c>
      <c r="G9" s="54" t="s">
        <v>70</v>
      </c>
      <c r="H9" s="55" t="s">
        <v>71</v>
      </c>
      <c r="I9" s="56" t="s">
        <v>72</v>
      </c>
      <c r="J9" s="55" t="s">
        <v>73</v>
      </c>
      <c r="K9" s="55" t="s">
        <v>74</v>
      </c>
      <c r="L9" s="55" t="s">
        <v>75</v>
      </c>
      <c r="M9" s="55" t="s">
        <v>76</v>
      </c>
      <c r="N9" s="54" t="s">
        <v>77</v>
      </c>
      <c r="O9" s="54" t="s">
        <v>80</v>
      </c>
      <c r="P9" s="54" t="s">
        <v>89</v>
      </c>
      <c r="Q9" s="54" t="s">
        <v>93</v>
      </c>
      <c r="R9" s="54" t="s">
        <v>101</v>
      </c>
      <c r="S9" s="54" t="s">
        <v>103</v>
      </c>
      <c r="T9" s="54" t="s">
        <v>104</v>
      </c>
      <c r="U9" s="54" t="s">
        <v>782</v>
      </c>
      <c r="V9" s="54" t="s">
        <v>783</v>
      </c>
      <c r="W9" s="38" t="s">
        <v>807</v>
      </c>
      <c r="X9" s="38" t="s">
        <v>808</v>
      </c>
      <c r="Y9" s="38" t="s">
        <v>848</v>
      </c>
      <c r="Z9" s="38" t="s">
        <v>849</v>
      </c>
      <c r="AA9" s="38" t="s">
        <v>850</v>
      </c>
      <c r="AB9" s="38" t="s">
        <v>892</v>
      </c>
      <c r="AC9" s="38" t="s">
        <v>893</v>
      </c>
      <c r="AD9" s="38" t="s">
        <v>894</v>
      </c>
      <c r="AE9" s="38" t="s">
        <v>920</v>
      </c>
      <c r="AF9" s="38" t="s">
        <v>921</v>
      </c>
      <c r="AG9" s="38" t="s">
        <v>940</v>
      </c>
      <c r="AH9" s="38" t="s">
        <v>941</v>
      </c>
      <c r="AI9" s="38" t="s">
        <v>942</v>
      </c>
      <c r="AJ9" s="38" t="s">
        <v>943</v>
      </c>
      <c r="AK9" s="38" t="s">
        <v>1007</v>
      </c>
      <c r="AL9" s="38" t="s">
        <v>1008</v>
      </c>
      <c r="AM9" s="38" t="s">
        <v>1009</v>
      </c>
      <c r="AN9" s="38" t="s">
        <v>1010</v>
      </c>
      <c r="AO9" s="54" t="s">
        <v>10</v>
      </c>
    </row>
    <row r="10" spans="2:41" ht="69.599999999999994" thickBot="1" x14ac:dyDescent="0.3">
      <c r="B10" s="57" t="s">
        <v>1006</v>
      </c>
      <c r="C10" s="57"/>
      <c r="D10" s="57" t="s">
        <v>1</v>
      </c>
      <c r="E10" s="57" t="s">
        <v>2</v>
      </c>
      <c r="F10" s="57" t="s">
        <v>3</v>
      </c>
      <c r="G10" s="57" t="s">
        <v>4</v>
      </c>
      <c r="H10" s="57" t="s">
        <v>5</v>
      </c>
      <c r="I10" s="57" t="s">
        <v>7</v>
      </c>
      <c r="J10" s="57" t="s">
        <v>8</v>
      </c>
      <c r="K10" s="57" t="s">
        <v>6</v>
      </c>
      <c r="L10" s="57" t="s">
        <v>9</v>
      </c>
      <c r="M10" s="57" t="s">
        <v>63</v>
      </c>
      <c r="N10" s="57" t="s">
        <v>79</v>
      </c>
      <c r="O10" s="57" t="s">
        <v>84</v>
      </c>
      <c r="P10" s="57" t="s">
        <v>91</v>
      </c>
      <c r="Q10" s="57" t="s">
        <v>94</v>
      </c>
      <c r="R10" s="35" t="s">
        <v>105</v>
      </c>
      <c r="S10" s="35" t="s">
        <v>102</v>
      </c>
      <c r="T10" s="35" t="s">
        <v>107</v>
      </c>
      <c r="U10" s="35" t="s">
        <v>785</v>
      </c>
      <c r="V10" s="35" t="s">
        <v>784</v>
      </c>
      <c r="W10" s="35" t="s">
        <v>809</v>
      </c>
      <c r="X10" s="35" t="s">
        <v>810</v>
      </c>
      <c r="Y10" s="35" t="s">
        <v>851</v>
      </c>
      <c r="Z10" s="35" t="s">
        <v>852</v>
      </c>
      <c r="AA10" s="35" t="s">
        <v>858</v>
      </c>
      <c r="AB10" s="35" t="s">
        <v>888</v>
      </c>
      <c r="AC10" s="35" t="s">
        <v>889</v>
      </c>
      <c r="AD10" s="35" t="s">
        <v>858</v>
      </c>
      <c r="AE10" s="35" t="s">
        <v>922</v>
      </c>
      <c r="AF10" s="35" t="s">
        <v>923</v>
      </c>
      <c r="AG10" s="35" t="s">
        <v>944</v>
      </c>
      <c r="AH10" s="35" t="s">
        <v>945</v>
      </c>
      <c r="AI10" s="35" t="s">
        <v>946</v>
      </c>
      <c r="AJ10" s="35" t="s">
        <v>949</v>
      </c>
      <c r="AK10" s="35" t="s">
        <v>1011</v>
      </c>
      <c r="AL10" s="35" t="s">
        <v>1012</v>
      </c>
      <c r="AM10" s="35" t="s">
        <v>1013</v>
      </c>
      <c r="AN10" s="35" t="s">
        <v>1028</v>
      </c>
      <c r="AO10" s="57" t="s">
        <v>10</v>
      </c>
    </row>
    <row r="11" spans="2:41" ht="15.9" customHeight="1" x14ac:dyDescent="0.25">
      <c r="B11" s="456" t="s">
        <v>31</v>
      </c>
      <c r="C11" s="1" t="s">
        <v>22</v>
      </c>
      <c r="D11" s="167">
        <v>756</v>
      </c>
      <c r="E11" s="167">
        <v>1103</v>
      </c>
      <c r="F11" s="167">
        <v>136</v>
      </c>
      <c r="G11" s="167">
        <v>184</v>
      </c>
      <c r="H11" s="167">
        <v>134</v>
      </c>
      <c r="I11" s="167">
        <v>385</v>
      </c>
      <c r="J11" s="167">
        <v>239</v>
      </c>
      <c r="K11" s="167">
        <v>115</v>
      </c>
      <c r="L11" s="167">
        <v>205</v>
      </c>
      <c r="M11" s="167">
        <v>196</v>
      </c>
      <c r="N11" s="167">
        <v>197</v>
      </c>
      <c r="O11" s="167">
        <v>224</v>
      </c>
      <c r="P11" s="167">
        <v>154</v>
      </c>
      <c r="Q11" s="167">
        <v>77</v>
      </c>
      <c r="R11" s="167">
        <v>489</v>
      </c>
      <c r="S11" s="167">
        <v>149</v>
      </c>
      <c r="T11" s="167">
        <v>87</v>
      </c>
      <c r="U11" s="167">
        <v>216</v>
      </c>
      <c r="V11" s="167">
        <v>144</v>
      </c>
      <c r="W11" s="167">
        <v>318</v>
      </c>
      <c r="X11" s="167">
        <v>39</v>
      </c>
      <c r="Y11" s="167">
        <v>369</v>
      </c>
      <c r="Z11" s="167">
        <v>29</v>
      </c>
      <c r="AA11" s="167">
        <v>134</v>
      </c>
      <c r="AB11" s="167">
        <v>778</v>
      </c>
      <c r="AC11" s="167">
        <v>49</v>
      </c>
      <c r="AD11" s="167">
        <v>104</v>
      </c>
      <c r="AE11" s="167">
        <v>702</v>
      </c>
      <c r="AF11" s="167">
        <v>101</v>
      </c>
      <c r="AG11" s="167">
        <v>1206</v>
      </c>
      <c r="AH11" s="167">
        <v>333</v>
      </c>
      <c r="AI11" s="167">
        <v>57</v>
      </c>
      <c r="AJ11" s="167">
        <v>597</v>
      </c>
      <c r="AK11" s="166">
        <v>2563</v>
      </c>
      <c r="AL11" s="166">
        <v>563</v>
      </c>
      <c r="AM11" s="166">
        <v>2257</v>
      </c>
      <c r="AN11" s="166">
        <v>4742</v>
      </c>
      <c r="AO11" s="58">
        <v>20131</v>
      </c>
    </row>
    <row r="12" spans="2:41" ht="15.9" customHeight="1" x14ac:dyDescent="0.25">
      <c r="B12" s="457"/>
      <c r="C12" s="346" t="s">
        <v>32</v>
      </c>
      <c r="D12" s="347">
        <v>100</v>
      </c>
      <c r="E12" s="347">
        <v>100</v>
      </c>
      <c r="F12" s="347">
        <v>100</v>
      </c>
      <c r="G12" s="347">
        <v>100</v>
      </c>
      <c r="H12" s="347">
        <v>100</v>
      </c>
      <c r="I12" s="347">
        <v>100</v>
      </c>
      <c r="J12" s="347">
        <v>100</v>
      </c>
      <c r="K12" s="347">
        <v>100</v>
      </c>
      <c r="L12" s="347">
        <v>100</v>
      </c>
      <c r="M12" s="347">
        <v>100</v>
      </c>
      <c r="N12" s="347">
        <v>100</v>
      </c>
      <c r="O12" s="347">
        <v>100</v>
      </c>
      <c r="P12" s="347">
        <v>100</v>
      </c>
      <c r="Q12" s="347">
        <v>100</v>
      </c>
      <c r="R12" s="347">
        <v>100</v>
      </c>
      <c r="S12" s="347">
        <v>100</v>
      </c>
      <c r="T12" s="347">
        <v>100</v>
      </c>
      <c r="U12" s="347">
        <v>100</v>
      </c>
      <c r="V12" s="347">
        <v>100</v>
      </c>
      <c r="W12" s="347">
        <v>100</v>
      </c>
      <c r="X12" s="347">
        <v>100</v>
      </c>
      <c r="Y12" s="347">
        <v>100</v>
      </c>
      <c r="Z12" s="347">
        <v>100</v>
      </c>
      <c r="AA12" s="347">
        <v>100</v>
      </c>
      <c r="AB12" s="347">
        <v>100</v>
      </c>
      <c r="AC12" s="347">
        <v>100</v>
      </c>
      <c r="AD12" s="347">
        <v>100</v>
      </c>
      <c r="AE12" s="347">
        <v>100</v>
      </c>
      <c r="AF12" s="347">
        <v>100</v>
      </c>
      <c r="AG12" s="347">
        <v>100</v>
      </c>
      <c r="AH12" s="347">
        <v>100</v>
      </c>
      <c r="AI12" s="347">
        <v>100</v>
      </c>
      <c r="AJ12" s="347">
        <v>100</v>
      </c>
      <c r="AK12" s="347">
        <v>100</v>
      </c>
      <c r="AL12" s="347">
        <v>100</v>
      </c>
      <c r="AM12" s="347">
        <v>100</v>
      </c>
      <c r="AN12" s="347">
        <v>100</v>
      </c>
      <c r="AO12" s="348">
        <v>100</v>
      </c>
    </row>
    <row r="13" spans="2:41" ht="15.9" customHeight="1" x14ac:dyDescent="0.25">
      <c r="B13" s="456" t="s">
        <v>33</v>
      </c>
      <c r="C13" s="1" t="s">
        <v>22</v>
      </c>
      <c r="D13" s="8">
        <v>11</v>
      </c>
      <c r="E13" s="8">
        <v>5</v>
      </c>
      <c r="F13" s="415" t="s">
        <v>1066</v>
      </c>
      <c r="G13" s="415" t="s">
        <v>1066</v>
      </c>
      <c r="H13" s="415" t="s">
        <v>1066</v>
      </c>
      <c r="I13" s="415" t="s">
        <v>1066</v>
      </c>
      <c r="J13" s="415">
        <v>3</v>
      </c>
      <c r="K13" s="415">
        <v>0</v>
      </c>
      <c r="L13" s="415" t="s">
        <v>1066</v>
      </c>
      <c r="M13" s="415">
        <v>0</v>
      </c>
      <c r="N13" s="415" t="s">
        <v>1066</v>
      </c>
      <c r="O13" s="415">
        <v>4</v>
      </c>
      <c r="P13" s="415">
        <v>0</v>
      </c>
      <c r="Q13" s="415">
        <v>0</v>
      </c>
      <c r="R13" s="415" t="s">
        <v>1066</v>
      </c>
      <c r="S13" s="415" t="s">
        <v>1066</v>
      </c>
      <c r="T13" s="416">
        <v>0</v>
      </c>
      <c r="U13" s="36">
        <v>4</v>
      </c>
      <c r="V13" s="36">
        <v>0</v>
      </c>
      <c r="W13" s="36">
        <v>3</v>
      </c>
      <c r="X13" s="36">
        <v>0</v>
      </c>
      <c r="Y13" s="36">
        <v>6</v>
      </c>
      <c r="Z13" s="36">
        <v>0</v>
      </c>
      <c r="AA13" s="36">
        <v>0</v>
      </c>
      <c r="AB13" s="36">
        <v>8</v>
      </c>
      <c r="AC13" s="36">
        <v>0</v>
      </c>
      <c r="AD13" s="36">
        <v>0</v>
      </c>
      <c r="AE13" s="36">
        <v>8</v>
      </c>
      <c r="AF13" s="36">
        <v>0</v>
      </c>
      <c r="AG13" s="36">
        <v>5</v>
      </c>
      <c r="AH13" s="36">
        <v>0</v>
      </c>
      <c r="AI13" s="36">
        <v>0</v>
      </c>
      <c r="AJ13" s="36">
        <v>9</v>
      </c>
      <c r="AK13" s="36">
        <v>16</v>
      </c>
      <c r="AL13" s="36">
        <v>3</v>
      </c>
      <c r="AM13" s="36">
        <v>56</v>
      </c>
      <c r="AN13" s="36">
        <v>59</v>
      </c>
      <c r="AO13" s="58">
        <v>210</v>
      </c>
    </row>
    <row r="14" spans="2:41" ht="15.9" customHeight="1" x14ac:dyDescent="0.25">
      <c r="B14" s="457"/>
      <c r="C14" s="346" t="s">
        <v>32</v>
      </c>
      <c r="D14" s="347">
        <v>1.4550264550264549</v>
      </c>
      <c r="E14" s="347">
        <v>0.45330915684496825</v>
      </c>
      <c r="F14" s="417" t="s">
        <v>1066</v>
      </c>
      <c r="G14" s="417" t="s">
        <v>1066</v>
      </c>
      <c r="H14" s="417" t="s">
        <v>1066</v>
      </c>
      <c r="I14" s="417" t="s">
        <v>1066</v>
      </c>
      <c r="J14" s="418">
        <v>1.2552301255230125</v>
      </c>
      <c r="K14" s="418">
        <v>0</v>
      </c>
      <c r="L14" s="417" t="s">
        <v>1066</v>
      </c>
      <c r="M14" s="418">
        <v>0</v>
      </c>
      <c r="N14" s="417" t="s">
        <v>1066</v>
      </c>
      <c r="O14" s="418">
        <v>1.7857142857142856</v>
      </c>
      <c r="P14" s="418">
        <v>0</v>
      </c>
      <c r="Q14" s="418">
        <v>0</v>
      </c>
      <c r="R14" s="417" t="s">
        <v>1066</v>
      </c>
      <c r="S14" s="417" t="s">
        <v>1066</v>
      </c>
      <c r="T14" s="418">
        <v>0</v>
      </c>
      <c r="U14" s="347">
        <v>1.8518518518518516</v>
      </c>
      <c r="V14" s="347">
        <v>0</v>
      </c>
      <c r="W14" s="347">
        <v>0.94339622641509435</v>
      </c>
      <c r="X14" s="347">
        <v>0</v>
      </c>
      <c r="Y14" s="347">
        <v>1.6260162601626018</v>
      </c>
      <c r="Z14" s="347">
        <v>0</v>
      </c>
      <c r="AA14" s="347">
        <v>0</v>
      </c>
      <c r="AB14" s="347">
        <v>1.0282776349614395</v>
      </c>
      <c r="AC14" s="347">
        <v>0</v>
      </c>
      <c r="AD14" s="347">
        <v>0</v>
      </c>
      <c r="AE14" s="347">
        <v>1.1396011396011396</v>
      </c>
      <c r="AF14" s="347">
        <v>0</v>
      </c>
      <c r="AG14" s="347">
        <v>0.41459369817578773</v>
      </c>
      <c r="AH14" s="347">
        <v>0</v>
      </c>
      <c r="AI14" s="347">
        <v>0</v>
      </c>
      <c r="AJ14" s="347">
        <v>1.5075376884422109</v>
      </c>
      <c r="AK14" s="347">
        <v>0.62426843542723376</v>
      </c>
      <c r="AL14" s="347">
        <v>0.53285968028419184</v>
      </c>
      <c r="AM14" s="347">
        <v>2.4811696942844486</v>
      </c>
      <c r="AN14" s="347">
        <v>1.2442007591733444</v>
      </c>
      <c r="AO14" s="348">
        <v>1.0431672544831354</v>
      </c>
    </row>
    <row r="15" spans="2:41" ht="15.9" customHeight="1" x14ac:dyDescent="0.25">
      <c r="B15" s="456" t="s">
        <v>34</v>
      </c>
      <c r="C15" s="349" t="s">
        <v>22</v>
      </c>
      <c r="D15" s="8">
        <v>745</v>
      </c>
      <c r="E15" s="8">
        <v>1098</v>
      </c>
      <c r="F15" s="8" t="s">
        <v>1067</v>
      </c>
      <c r="G15" s="8" t="s">
        <v>1068</v>
      </c>
      <c r="H15" s="8" t="s">
        <v>1067</v>
      </c>
      <c r="I15" s="8" t="s">
        <v>1069</v>
      </c>
      <c r="J15" s="8">
        <v>236</v>
      </c>
      <c r="K15" s="8">
        <v>115</v>
      </c>
      <c r="L15" s="8" t="s">
        <v>1070</v>
      </c>
      <c r="M15" s="8">
        <v>196</v>
      </c>
      <c r="N15" s="8" t="s">
        <v>1071</v>
      </c>
      <c r="O15" s="8">
        <v>220</v>
      </c>
      <c r="P15" s="8">
        <v>154</v>
      </c>
      <c r="Q15" s="8">
        <v>77</v>
      </c>
      <c r="R15" s="8" t="s">
        <v>1072</v>
      </c>
      <c r="S15" s="8" t="s">
        <v>1073</v>
      </c>
      <c r="T15" s="8">
        <v>87</v>
      </c>
      <c r="U15" s="8">
        <v>212</v>
      </c>
      <c r="V15" s="8">
        <v>144</v>
      </c>
      <c r="W15" s="8">
        <v>315</v>
      </c>
      <c r="X15" s="8">
        <v>39</v>
      </c>
      <c r="Y15" s="8">
        <v>363</v>
      </c>
      <c r="Z15" s="8">
        <v>29</v>
      </c>
      <c r="AA15" s="8">
        <v>134</v>
      </c>
      <c r="AB15" s="8">
        <v>770</v>
      </c>
      <c r="AC15" s="8">
        <v>49</v>
      </c>
      <c r="AD15" s="8">
        <v>104</v>
      </c>
      <c r="AE15" s="8">
        <v>694</v>
      </c>
      <c r="AF15" s="8">
        <v>101</v>
      </c>
      <c r="AG15" s="8">
        <v>1201</v>
      </c>
      <c r="AH15" s="8">
        <v>333</v>
      </c>
      <c r="AI15" s="8">
        <v>57</v>
      </c>
      <c r="AJ15" s="8">
        <v>588</v>
      </c>
      <c r="AK15" s="8">
        <v>2547</v>
      </c>
      <c r="AL15" s="8">
        <v>560</v>
      </c>
      <c r="AM15" s="8">
        <v>2201</v>
      </c>
      <c r="AN15" s="8">
        <v>4683</v>
      </c>
      <c r="AO15" s="58">
        <v>19921</v>
      </c>
    </row>
    <row r="16" spans="2:41" ht="15.9" customHeight="1" x14ac:dyDescent="0.25">
      <c r="B16" s="457"/>
      <c r="C16" s="346" t="s">
        <v>32</v>
      </c>
      <c r="D16" s="347">
        <v>100</v>
      </c>
      <c r="E16" s="347">
        <v>100</v>
      </c>
      <c r="F16" s="347">
        <v>100</v>
      </c>
      <c r="G16" s="347">
        <v>100</v>
      </c>
      <c r="H16" s="347">
        <v>100</v>
      </c>
      <c r="I16" s="347">
        <v>100</v>
      </c>
      <c r="J16" s="347">
        <v>100</v>
      </c>
      <c r="K16" s="347">
        <v>100</v>
      </c>
      <c r="L16" s="347">
        <v>100</v>
      </c>
      <c r="M16" s="347">
        <v>100</v>
      </c>
      <c r="N16" s="347">
        <v>100</v>
      </c>
      <c r="O16" s="347">
        <v>100</v>
      </c>
      <c r="P16" s="347">
        <v>100</v>
      </c>
      <c r="Q16" s="347">
        <v>100</v>
      </c>
      <c r="R16" s="347">
        <v>100</v>
      </c>
      <c r="S16" s="347">
        <v>100</v>
      </c>
      <c r="T16" s="347">
        <v>100</v>
      </c>
      <c r="U16" s="347">
        <v>100</v>
      </c>
      <c r="V16" s="347">
        <v>100</v>
      </c>
      <c r="W16" s="347">
        <v>100</v>
      </c>
      <c r="X16" s="347">
        <v>100</v>
      </c>
      <c r="Y16" s="347">
        <v>100</v>
      </c>
      <c r="Z16" s="347">
        <v>100</v>
      </c>
      <c r="AA16" s="347">
        <v>100</v>
      </c>
      <c r="AB16" s="347">
        <v>100</v>
      </c>
      <c r="AC16" s="347">
        <v>100</v>
      </c>
      <c r="AD16" s="347">
        <v>100</v>
      </c>
      <c r="AE16" s="347">
        <v>100</v>
      </c>
      <c r="AF16" s="347">
        <v>100</v>
      </c>
      <c r="AG16" s="347">
        <v>100</v>
      </c>
      <c r="AH16" s="347">
        <v>100</v>
      </c>
      <c r="AI16" s="347">
        <v>100</v>
      </c>
      <c r="AJ16" s="347">
        <v>100</v>
      </c>
      <c r="AK16" s="347">
        <v>100</v>
      </c>
      <c r="AL16" s="347">
        <v>100</v>
      </c>
      <c r="AM16" s="347">
        <v>100</v>
      </c>
      <c r="AN16" s="347">
        <v>100</v>
      </c>
      <c r="AO16" s="348">
        <v>100</v>
      </c>
    </row>
    <row r="17" spans="2:41" ht="15.9" customHeight="1" x14ac:dyDescent="0.25">
      <c r="B17" s="458" t="s">
        <v>12</v>
      </c>
      <c r="C17" s="349" t="s">
        <v>22</v>
      </c>
      <c r="D17" s="166">
        <v>599</v>
      </c>
      <c r="E17" s="166">
        <v>930</v>
      </c>
      <c r="F17" s="166">
        <v>102</v>
      </c>
      <c r="G17" s="166">
        <v>142</v>
      </c>
      <c r="H17" s="166">
        <v>95</v>
      </c>
      <c r="I17" s="166">
        <v>316</v>
      </c>
      <c r="J17" s="166">
        <v>182</v>
      </c>
      <c r="K17" s="166">
        <v>98</v>
      </c>
      <c r="L17" s="166">
        <v>153</v>
      </c>
      <c r="M17" s="166">
        <v>155</v>
      </c>
      <c r="N17" s="166">
        <v>157</v>
      </c>
      <c r="O17" s="166">
        <v>167</v>
      </c>
      <c r="P17" s="166">
        <v>116</v>
      </c>
      <c r="Q17" s="166">
        <v>53</v>
      </c>
      <c r="R17" s="166">
        <v>383</v>
      </c>
      <c r="S17" s="166">
        <v>103</v>
      </c>
      <c r="T17" s="166">
        <v>54</v>
      </c>
      <c r="U17" s="166">
        <v>146</v>
      </c>
      <c r="V17" s="166">
        <v>75</v>
      </c>
      <c r="W17" s="166">
        <v>205</v>
      </c>
      <c r="X17" s="166">
        <v>25</v>
      </c>
      <c r="Y17" s="166">
        <v>245</v>
      </c>
      <c r="Z17" s="166">
        <v>15</v>
      </c>
      <c r="AA17" s="166">
        <v>68</v>
      </c>
      <c r="AB17" s="166">
        <v>518</v>
      </c>
      <c r="AC17" s="166">
        <v>29</v>
      </c>
      <c r="AD17" s="166">
        <v>58</v>
      </c>
      <c r="AE17" s="166">
        <v>395</v>
      </c>
      <c r="AF17" s="166">
        <v>53</v>
      </c>
      <c r="AG17" s="166">
        <v>851</v>
      </c>
      <c r="AH17" s="166">
        <v>217</v>
      </c>
      <c r="AI17" s="166">
        <v>28</v>
      </c>
      <c r="AJ17" s="166">
        <v>405</v>
      </c>
      <c r="AK17" s="166">
        <v>371</v>
      </c>
      <c r="AL17" s="166">
        <v>99</v>
      </c>
      <c r="AM17" s="166">
        <v>442</v>
      </c>
      <c r="AN17" s="166">
        <v>402</v>
      </c>
      <c r="AO17" s="350">
        <v>8452</v>
      </c>
    </row>
    <row r="18" spans="2:41" ht="24" customHeight="1" x14ac:dyDescent="0.25">
      <c r="B18" s="457"/>
      <c r="C18" s="346" t="s">
        <v>32</v>
      </c>
      <c r="D18" s="347">
        <v>80.402684563758385</v>
      </c>
      <c r="E18" s="347">
        <v>84.699453551912569</v>
      </c>
      <c r="F18" s="347">
        <v>75.555555555555557</v>
      </c>
      <c r="G18" s="347">
        <v>77.595628415300538</v>
      </c>
      <c r="H18" s="347">
        <v>71.428571428571431</v>
      </c>
      <c r="I18" s="347">
        <v>82.506527415143609</v>
      </c>
      <c r="J18" s="347">
        <v>77.118644067796609</v>
      </c>
      <c r="K18" s="347">
        <v>85.217391304347828</v>
      </c>
      <c r="L18" s="347">
        <v>75.369458128078819</v>
      </c>
      <c r="M18" s="347">
        <v>79.081632653061234</v>
      </c>
      <c r="N18" s="347">
        <v>80.102040816326522</v>
      </c>
      <c r="O18" s="347">
        <v>75.909090909090907</v>
      </c>
      <c r="P18" s="347">
        <v>75.324675324675326</v>
      </c>
      <c r="Q18" s="347">
        <v>68.831168831168839</v>
      </c>
      <c r="R18" s="347">
        <v>78.483606557377044</v>
      </c>
      <c r="S18" s="347">
        <v>69.594594594594597</v>
      </c>
      <c r="T18" s="347">
        <v>62.068965517241381</v>
      </c>
      <c r="U18" s="347">
        <v>68.867924528301884</v>
      </c>
      <c r="V18" s="347">
        <v>52.083333333333336</v>
      </c>
      <c r="W18" s="347">
        <v>65.079365079365076</v>
      </c>
      <c r="X18" s="347">
        <v>64.102564102564102</v>
      </c>
      <c r="Y18" s="347">
        <v>67.493112947658403</v>
      </c>
      <c r="Z18" s="347">
        <v>51.724137931034484</v>
      </c>
      <c r="AA18" s="347">
        <v>50.746268656716417</v>
      </c>
      <c r="AB18" s="347">
        <v>67.272727272727266</v>
      </c>
      <c r="AC18" s="347">
        <v>59.183673469387756</v>
      </c>
      <c r="AD18" s="347">
        <v>55.769230769230774</v>
      </c>
      <c r="AE18" s="347">
        <v>56.9164265129683</v>
      </c>
      <c r="AF18" s="347">
        <v>52.475247524752476</v>
      </c>
      <c r="AG18" s="347">
        <v>70.857618651124071</v>
      </c>
      <c r="AH18" s="347">
        <v>65.165165165165163</v>
      </c>
      <c r="AI18" s="347">
        <v>49.122807017543856</v>
      </c>
      <c r="AJ18" s="347">
        <v>68.877551020408163</v>
      </c>
      <c r="AK18" s="347">
        <v>14.566156262269336</v>
      </c>
      <c r="AL18" s="347">
        <v>17.678571428571431</v>
      </c>
      <c r="AM18" s="347">
        <v>20.08178100863244</v>
      </c>
      <c r="AN18" s="347">
        <v>8.5842408712363873</v>
      </c>
      <c r="AO18" s="348">
        <v>42.427588976457002</v>
      </c>
    </row>
    <row r="19" spans="2:41" s="25" customFormat="1" ht="15.9" customHeight="1" x14ac:dyDescent="0.25">
      <c r="B19" s="459" t="s">
        <v>124</v>
      </c>
      <c r="C19" s="80" t="s">
        <v>22</v>
      </c>
      <c r="D19" s="166">
        <v>591</v>
      </c>
      <c r="E19" s="166">
        <v>917</v>
      </c>
      <c r="F19" s="166">
        <v>101</v>
      </c>
      <c r="G19" s="166">
        <v>140</v>
      </c>
      <c r="H19" s="166">
        <v>93</v>
      </c>
      <c r="I19" s="166">
        <v>312</v>
      </c>
      <c r="J19" s="166">
        <v>180</v>
      </c>
      <c r="K19" s="166">
        <v>96</v>
      </c>
      <c r="L19" s="166">
        <v>150</v>
      </c>
      <c r="M19" s="166">
        <v>154</v>
      </c>
      <c r="N19" s="166">
        <v>157</v>
      </c>
      <c r="O19" s="166">
        <v>163</v>
      </c>
      <c r="P19" s="166">
        <v>112</v>
      </c>
      <c r="Q19" s="166">
        <v>50</v>
      </c>
      <c r="R19" s="166">
        <v>372</v>
      </c>
      <c r="S19" s="166">
        <v>100</v>
      </c>
      <c r="T19" s="166">
        <v>49</v>
      </c>
      <c r="U19" s="166">
        <v>143</v>
      </c>
      <c r="V19" s="166">
        <v>70</v>
      </c>
      <c r="W19" s="166">
        <v>202</v>
      </c>
      <c r="X19" s="166">
        <v>23</v>
      </c>
      <c r="Y19" s="166">
        <v>242</v>
      </c>
      <c r="Z19" s="166">
        <v>15</v>
      </c>
      <c r="AA19" s="166">
        <v>65</v>
      </c>
      <c r="AB19" s="166">
        <v>505</v>
      </c>
      <c r="AC19" s="166">
        <v>25</v>
      </c>
      <c r="AD19" s="166">
        <v>55</v>
      </c>
      <c r="AE19" s="166">
        <v>389</v>
      </c>
      <c r="AF19" s="166">
        <v>49</v>
      </c>
      <c r="AG19" s="166">
        <v>843</v>
      </c>
      <c r="AH19" s="166">
        <v>214</v>
      </c>
      <c r="AI19" s="166">
        <v>27</v>
      </c>
      <c r="AJ19" s="166">
        <v>395</v>
      </c>
      <c r="AK19" s="166">
        <v>344</v>
      </c>
      <c r="AL19" s="166">
        <v>94</v>
      </c>
      <c r="AM19" s="166">
        <v>416</v>
      </c>
      <c r="AN19" s="166">
        <v>370</v>
      </c>
      <c r="AO19" s="171">
        <v>8223</v>
      </c>
    </row>
    <row r="20" spans="2:41" s="25" customFormat="1" ht="15.9" customHeight="1" thickBot="1" x14ac:dyDescent="0.3">
      <c r="B20" s="460"/>
      <c r="C20" s="354" t="s">
        <v>32</v>
      </c>
      <c r="D20" s="239">
        <v>98.664440734557601</v>
      </c>
      <c r="E20" s="239">
        <v>98.602150537634401</v>
      </c>
      <c r="F20" s="239">
        <v>99.019607843137265</v>
      </c>
      <c r="G20" s="239">
        <v>98.591549295774655</v>
      </c>
      <c r="H20" s="239">
        <v>97.894736842105274</v>
      </c>
      <c r="I20" s="239">
        <v>98.734177215189874</v>
      </c>
      <c r="J20" s="239">
        <v>98.901098901098905</v>
      </c>
      <c r="K20" s="239">
        <v>97.959183673469383</v>
      </c>
      <c r="L20" s="239">
        <v>98.039215686274503</v>
      </c>
      <c r="M20" s="239">
        <v>99.354838709677423</v>
      </c>
      <c r="N20" s="239">
        <v>100</v>
      </c>
      <c r="O20" s="239">
        <v>97.604790419161674</v>
      </c>
      <c r="P20" s="239">
        <v>96.551724137931032</v>
      </c>
      <c r="Q20" s="239">
        <v>94.339622641509436</v>
      </c>
      <c r="R20" s="239">
        <v>97.127937336814625</v>
      </c>
      <c r="S20" s="239">
        <v>97.087378640776706</v>
      </c>
      <c r="T20" s="239">
        <v>90.740740740740748</v>
      </c>
      <c r="U20" s="239">
        <v>97.945205479452056</v>
      </c>
      <c r="V20" s="239">
        <v>93.333333333333329</v>
      </c>
      <c r="W20" s="239">
        <v>98.536585365853654</v>
      </c>
      <c r="X20" s="239">
        <v>92</v>
      </c>
      <c r="Y20" s="239">
        <v>98.775510204081627</v>
      </c>
      <c r="Z20" s="239">
        <v>100</v>
      </c>
      <c r="AA20" s="239">
        <v>95.588235294117652</v>
      </c>
      <c r="AB20" s="239">
        <v>97.490347490347489</v>
      </c>
      <c r="AC20" s="239">
        <v>86.206896551724128</v>
      </c>
      <c r="AD20" s="239">
        <v>94.827586206896555</v>
      </c>
      <c r="AE20" s="239">
        <v>98.481012658227854</v>
      </c>
      <c r="AF20" s="239">
        <v>92.452830188679243</v>
      </c>
      <c r="AG20" s="239">
        <v>99.059929494712108</v>
      </c>
      <c r="AH20" s="239">
        <v>98.617511520737324</v>
      </c>
      <c r="AI20" s="239">
        <v>96.428571428571431</v>
      </c>
      <c r="AJ20" s="239">
        <v>97.53086419753086</v>
      </c>
      <c r="AK20" s="239">
        <v>92.722371967654979</v>
      </c>
      <c r="AL20" s="239">
        <v>94.949494949494948</v>
      </c>
      <c r="AM20" s="239">
        <v>94.117647058823522</v>
      </c>
      <c r="AN20" s="239">
        <v>92.039800995024876</v>
      </c>
      <c r="AO20" s="239">
        <v>97.290582110743017</v>
      </c>
    </row>
    <row r="21" spans="2:41" ht="13.8" thickTop="1" x14ac:dyDescent="0.25">
      <c r="B21" s="3" t="s">
        <v>948</v>
      </c>
      <c r="C21" s="17"/>
      <c r="D21" s="13"/>
      <c r="E21" s="13"/>
      <c r="F21" s="13"/>
      <c r="G21" s="13"/>
      <c r="H21" s="13"/>
      <c r="I21" s="13"/>
      <c r="J21" s="13"/>
      <c r="K21" s="6"/>
      <c r="L21" s="6"/>
      <c r="M21" s="6"/>
      <c r="N21" s="6"/>
    </row>
  </sheetData>
  <mergeCells count="5">
    <mergeCell ref="B11:B12"/>
    <mergeCell ref="B13:B14"/>
    <mergeCell ref="B15:B16"/>
    <mergeCell ref="B17:B18"/>
    <mergeCell ref="B19:B20"/>
  </mergeCells>
  <hyperlinks>
    <hyperlink ref="B2" location="Inhalt!A1" display="zurück zum Inhalt " xr:uid="{00000000-0004-0000-0600-000000000000}"/>
  </hyperlinks>
  <pageMargins left="0.7" right="0.7" top="0.78740157499999996" bottom="0.78740157499999996"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B2:V50"/>
  <sheetViews>
    <sheetView showGridLines="0" zoomScaleNormal="100" workbookViewId="0">
      <selection activeCell="B2" sqref="B2"/>
    </sheetView>
  </sheetViews>
  <sheetFormatPr baseColWidth="10" defaultRowHeight="13.2" x14ac:dyDescent="0.25"/>
  <cols>
    <col min="2" max="2" width="5.109375" customWidth="1"/>
    <col min="3" max="3" width="12.109375" customWidth="1"/>
    <col min="4" max="4" width="47.109375" customWidth="1"/>
    <col min="5" max="9" width="10.44140625" customWidth="1"/>
    <col min="10" max="10" width="10.44140625" style="18" customWidth="1"/>
  </cols>
  <sheetData>
    <row r="2" spans="2:22" x14ac:dyDescent="0.25">
      <c r="B2" s="24" t="s">
        <v>122</v>
      </c>
    </row>
    <row r="7" spans="2:22" ht="17.399999999999999" x14ac:dyDescent="0.3">
      <c r="B7" s="32" t="s">
        <v>772</v>
      </c>
    </row>
    <row r="8" spans="2:22" ht="13.8" thickBot="1" x14ac:dyDescent="0.3"/>
    <row r="9" spans="2:22" ht="21" customHeight="1" thickTop="1" x14ac:dyDescent="0.25">
      <c r="B9" s="180"/>
      <c r="C9" s="181" t="s">
        <v>121</v>
      </c>
      <c r="D9" s="51"/>
      <c r="E9" s="51" t="s">
        <v>11</v>
      </c>
      <c r="F9" s="51" t="s">
        <v>13</v>
      </c>
      <c r="G9" s="51" t="s">
        <v>15</v>
      </c>
      <c r="H9" s="51" t="s">
        <v>28</v>
      </c>
      <c r="I9" s="51" t="s">
        <v>29</v>
      </c>
      <c r="J9" s="51" t="s">
        <v>18</v>
      </c>
      <c r="K9" s="51" t="s">
        <v>53</v>
      </c>
      <c r="L9" s="51" t="s">
        <v>78</v>
      </c>
      <c r="M9" s="51" t="s">
        <v>81</v>
      </c>
      <c r="N9" s="51" t="s">
        <v>90</v>
      </c>
      <c r="O9" s="51" t="s">
        <v>99</v>
      </c>
      <c r="P9" s="51" t="s">
        <v>781</v>
      </c>
      <c r="Q9" s="51" t="s">
        <v>813</v>
      </c>
      <c r="R9" s="51" t="s">
        <v>853</v>
      </c>
      <c r="S9" s="51" t="s">
        <v>887</v>
      </c>
      <c r="T9" s="51" t="s">
        <v>919</v>
      </c>
      <c r="U9" s="51" t="s">
        <v>939</v>
      </c>
      <c r="V9" s="51" t="s">
        <v>1006</v>
      </c>
    </row>
    <row r="10" spans="2:22" ht="21" customHeight="1" thickBot="1" x14ac:dyDescent="0.3">
      <c r="B10" s="177"/>
      <c r="C10" s="172"/>
      <c r="D10" s="177"/>
      <c r="E10" s="104" t="s">
        <v>32</v>
      </c>
      <c r="F10" s="104" t="s">
        <v>32</v>
      </c>
      <c r="G10" s="104" t="s">
        <v>32</v>
      </c>
      <c r="H10" s="104" t="s">
        <v>32</v>
      </c>
      <c r="I10" s="104" t="s">
        <v>32</v>
      </c>
      <c r="J10" s="104" t="s">
        <v>32</v>
      </c>
      <c r="K10" s="104" t="s">
        <v>32</v>
      </c>
      <c r="L10" s="104" t="s">
        <v>32</v>
      </c>
      <c r="M10" s="104" t="s">
        <v>32</v>
      </c>
      <c r="N10" s="104" t="s">
        <v>32</v>
      </c>
      <c r="O10" s="104" t="s">
        <v>32</v>
      </c>
      <c r="P10" s="104" t="s">
        <v>32</v>
      </c>
      <c r="Q10" s="104" t="s">
        <v>32</v>
      </c>
      <c r="R10" s="104" t="s">
        <v>32</v>
      </c>
      <c r="S10" s="104" t="s">
        <v>32</v>
      </c>
      <c r="T10" s="104" t="s">
        <v>32</v>
      </c>
      <c r="U10" s="104" t="s">
        <v>32</v>
      </c>
      <c r="V10" s="104" t="s">
        <v>32</v>
      </c>
    </row>
    <row r="11" spans="2:22" x14ac:dyDescent="0.25">
      <c r="B11" s="461" t="s">
        <v>21</v>
      </c>
      <c r="C11" s="15" t="s">
        <v>67</v>
      </c>
      <c r="D11" s="2" t="s">
        <v>1</v>
      </c>
      <c r="E11" s="4">
        <v>85.6</v>
      </c>
      <c r="F11" s="4">
        <v>85.5</v>
      </c>
      <c r="G11" s="4">
        <v>83.1</v>
      </c>
      <c r="H11" s="4">
        <v>88.4</v>
      </c>
      <c r="I11" s="4">
        <v>88.7</v>
      </c>
      <c r="J11" s="4">
        <v>89.3</v>
      </c>
      <c r="K11" s="4">
        <v>89.2</v>
      </c>
      <c r="L11" s="66">
        <v>88.6</v>
      </c>
      <c r="M11" s="66">
        <v>89</v>
      </c>
      <c r="N11" s="66">
        <v>87.9</v>
      </c>
      <c r="O11" s="66">
        <v>87.2</v>
      </c>
      <c r="P11" s="66">
        <v>88.5</v>
      </c>
      <c r="Q11" s="66">
        <v>87.8</v>
      </c>
      <c r="R11" s="66">
        <v>86.3</v>
      </c>
      <c r="S11" s="66">
        <v>86.3</v>
      </c>
      <c r="T11" s="66">
        <v>85.8</v>
      </c>
      <c r="U11" s="66">
        <v>85.6</v>
      </c>
      <c r="V11" s="66">
        <v>85.7</v>
      </c>
    </row>
    <row r="12" spans="2:22" x14ac:dyDescent="0.25">
      <c r="B12" s="461"/>
      <c r="C12" s="15" t="s">
        <v>68</v>
      </c>
      <c r="D12" s="2" t="s">
        <v>2</v>
      </c>
      <c r="E12" s="4">
        <v>84.2</v>
      </c>
      <c r="F12" s="4">
        <v>85.1</v>
      </c>
      <c r="G12" s="4">
        <v>83.6</v>
      </c>
      <c r="H12" s="4">
        <v>88</v>
      </c>
      <c r="I12" s="4">
        <v>88.4</v>
      </c>
      <c r="J12" s="4">
        <v>88.6</v>
      </c>
      <c r="K12" s="4">
        <v>88.5</v>
      </c>
      <c r="L12" s="66">
        <v>88.4</v>
      </c>
      <c r="M12" s="66">
        <v>88</v>
      </c>
      <c r="N12" s="66">
        <v>87.3</v>
      </c>
      <c r="O12" s="66">
        <v>86</v>
      </c>
      <c r="P12" s="66">
        <v>86</v>
      </c>
      <c r="Q12" s="66">
        <v>85.8</v>
      </c>
      <c r="R12" s="66">
        <v>85.1</v>
      </c>
      <c r="S12" s="66">
        <v>84.7</v>
      </c>
      <c r="T12" s="66">
        <v>84.6</v>
      </c>
      <c r="U12" s="66">
        <v>83.9</v>
      </c>
      <c r="V12" s="66">
        <v>83.7</v>
      </c>
    </row>
    <row r="13" spans="2:22" x14ac:dyDescent="0.25">
      <c r="B13" s="461"/>
      <c r="C13" s="15" t="s">
        <v>69</v>
      </c>
      <c r="D13" s="2" t="s">
        <v>3</v>
      </c>
      <c r="E13" s="4"/>
      <c r="F13" s="4">
        <v>86.2</v>
      </c>
      <c r="G13" s="4">
        <v>84.3</v>
      </c>
      <c r="H13" s="4">
        <v>90.2</v>
      </c>
      <c r="I13" s="4">
        <v>89.5</v>
      </c>
      <c r="J13" s="4">
        <v>88.5</v>
      </c>
      <c r="K13" s="4">
        <v>90.2</v>
      </c>
      <c r="L13" s="66">
        <v>90</v>
      </c>
      <c r="M13" s="66">
        <v>89.5</v>
      </c>
      <c r="N13" s="66">
        <v>88.9</v>
      </c>
      <c r="O13" s="66">
        <v>89.1</v>
      </c>
      <c r="P13" s="66">
        <v>88.5</v>
      </c>
      <c r="Q13" s="66">
        <v>89.8</v>
      </c>
      <c r="R13" s="66">
        <v>86.9</v>
      </c>
      <c r="S13" s="66">
        <v>88.4</v>
      </c>
      <c r="T13" s="66">
        <v>85.6</v>
      </c>
      <c r="U13" s="66">
        <v>82</v>
      </c>
      <c r="V13" s="66">
        <v>85.5</v>
      </c>
    </row>
    <row r="14" spans="2:22" x14ac:dyDescent="0.25">
      <c r="B14" s="461"/>
      <c r="C14" s="15" t="s">
        <v>70</v>
      </c>
      <c r="D14" s="2" t="s">
        <v>4</v>
      </c>
      <c r="E14" s="4"/>
      <c r="F14" s="4"/>
      <c r="G14" s="4">
        <v>84.2</v>
      </c>
      <c r="H14" s="4">
        <v>88.3</v>
      </c>
      <c r="I14" s="4">
        <v>89.3</v>
      </c>
      <c r="J14" s="4">
        <v>88.5</v>
      </c>
      <c r="K14" s="4">
        <v>88.8</v>
      </c>
      <c r="L14" s="66">
        <v>88</v>
      </c>
      <c r="M14" s="66">
        <v>88.3</v>
      </c>
      <c r="N14" s="66">
        <v>86.4</v>
      </c>
      <c r="O14" s="66">
        <v>88.6</v>
      </c>
      <c r="P14" s="66">
        <v>88.9</v>
      </c>
      <c r="Q14" s="66">
        <v>86.3</v>
      </c>
      <c r="R14" s="66">
        <v>84.1</v>
      </c>
      <c r="S14" s="66">
        <v>84.8</v>
      </c>
      <c r="T14" s="66">
        <v>86.2</v>
      </c>
      <c r="U14" s="66">
        <v>85.8</v>
      </c>
      <c r="V14" s="66">
        <v>81.900000000000006</v>
      </c>
    </row>
    <row r="15" spans="2:22" x14ac:dyDescent="0.25">
      <c r="B15" s="461"/>
      <c r="C15" s="15" t="s">
        <v>71</v>
      </c>
      <c r="D15" s="2" t="s">
        <v>5</v>
      </c>
      <c r="E15" s="4"/>
      <c r="F15" s="4"/>
      <c r="G15" s="4"/>
      <c r="H15" s="4">
        <v>89.6</v>
      </c>
      <c r="I15" s="4">
        <v>91.2</v>
      </c>
      <c r="J15" s="4">
        <v>91.4</v>
      </c>
      <c r="K15" s="4">
        <v>89.7</v>
      </c>
      <c r="L15" s="66">
        <v>90</v>
      </c>
      <c r="M15" s="66">
        <v>89.2</v>
      </c>
      <c r="N15" s="66">
        <v>90</v>
      </c>
      <c r="O15" s="66">
        <v>89</v>
      </c>
      <c r="P15" s="66">
        <v>88.1</v>
      </c>
      <c r="Q15" s="66">
        <v>87.7</v>
      </c>
      <c r="R15" s="66">
        <v>88.5</v>
      </c>
      <c r="S15" s="66">
        <v>88.8</v>
      </c>
      <c r="T15" s="66">
        <v>88.7</v>
      </c>
      <c r="U15" s="66">
        <v>86.2</v>
      </c>
      <c r="V15" s="66">
        <v>87.7</v>
      </c>
    </row>
    <row r="16" spans="2:22" x14ac:dyDescent="0.25">
      <c r="B16" s="461"/>
      <c r="C16" s="15" t="s">
        <v>72</v>
      </c>
      <c r="D16" s="2" t="s">
        <v>7</v>
      </c>
      <c r="E16" s="4"/>
      <c r="F16" s="4"/>
      <c r="G16" s="4"/>
      <c r="H16" s="4"/>
      <c r="I16" s="4">
        <v>84.4</v>
      </c>
      <c r="J16" s="4">
        <v>89.1</v>
      </c>
      <c r="K16" s="4">
        <v>88.9</v>
      </c>
      <c r="L16" s="66">
        <v>88.1</v>
      </c>
      <c r="M16" s="66">
        <v>89.5</v>
      </c>
      <c r="N16" s="66">
        <v>87.6</v>
      </c>
      <c r="O16" s="66">
        <v>87.5</v>
      </c>
      <c r="P16" s="66">
        <v>86.9</v>
      </c>
      <c r="Q16" s="66">
        <v>86.7</v>
      </c>
      <c r="R16" s="66">
        <v>84.9</v>
      </c>
      <c r="S16" s="66">
        <v>85.1</v>
      </c>
      <c r="T16" s="66">
        <v>84.6</v>
      </c>
      <c r="U16" s="66">
        <v>85</v>
      </c>
      <c r="V16" s="66">
        <v>84.8</v>
      </c>
    </row>
    <row r="17" spans="2:22" x14ac:dyDescent="0.25">
      <c r="B17" s="461"/>
      <c r="C17" s="15" t="s">
        <v>73</v>
      </c>
      <c r="D17" s="2" t="s">
        <v>8</v>
      </c>
      <c r="E17" s="4"/>
      <c r="F17" s="4"/>
      <c r="G17" s="4"/>
      <c r="H17" s="4"/>
      <c r="I17" s="4">
        <v>90</v>
      </c>
      <c r="J17" s="4">
        <v>91.5</v>
      </c>
      <c r="K17" s="4">
        <v>91.9</v>
      </c>
      <c r="L17" s="66">
        <v>93</v>
      </c>
      <c r="M17" s="66">
        <v>92</v>
      </c>
      <c r="N17" s="66">
        <v>91.6</v>
      </c>
      <c r="O17" s="66">
        <v>90.9</v>
      </c>
      <c r="P17" s="66">
        <v>91.9</v>
      </c>
      <c r="Q17" s="66">
        <v>91.3</v>
      </c>
      <c r="R17" s="66">
        <v>87.9</v>
      </c>
      <c r="S17" s="66">
        <v>90.4</v>
      </c>
      <c r="T17" s="66">
        <v>92.1</v>
      </c>
      <c r="U17" s="66">
        <v>91.6</v>
      </c>
      <c r="V17" s="66">
        <v>89.9</v>
      </c>
    </row>
    <row r="18" spans="2:22" x14ac:dyDescent="0.25">
      <c r="B18" s="461"/>
      <c r="C18" s="15" t="s">
        <v>74</v>
      </c>
      <c r="D18" s="2" t="s">
        <v>6</v>
      </c>
      <c r="E18" s="4"/>
      <c r="F18" s="4"/>
      <c r="G18" s="4"/>
      <c r="H18" s="4"/>
      <c r="I18" s="4">
        <v>89</v>
      </c>
      <c r="J18" s="4">
        <v>92</v>
      </c>
      <c r="K18" s="4">
        <v>90.5</v>
      </c>
      <c r="L18" s="66">
        <v>91</v>
      </c>
      <c r="M18" s="66">
        <v>90.1</v>
      </c>
      <c r="N18" s="66">
        <v>90.2</v>
      </c>
      <c r="O18" s="66">
        <v>89.4</v>
      </c>
      <c r="P18" s="66">
        <v>89.6</v>
      </c>
      <c r="Q18" s="66">
        <v>88.6</v>
      </c>
      <c r="R18" s="66">
        <v>88.3</v>
      </c>
      <c r="S18" s="66">
        <v>88.1</v>
      </c>
      <c r="T18" s="66">
        <v>88.8</v>
      </c>
      <c r="U18" s="66">
        <v>87.3</v>
      </c>
      <c r="V18" s="66">
        <v>90.1</v>
      </c>
    </row>
    <row r="19" spans="2:22" x14ac:dyDescent="0.25">
      <c r="B19" s="461"/>
      <c r="C19" s="15" t="s">
        <v>75</v>
      </c>
      <c r="D19" s="2" t="s">
        <v>9</v>
      </c>
      <c r="E19" s="4"/>
      <c r="F19" s="4"/>
      <c r="G19" s="4"/>
      <c r="H19" s="4"/>
      <c r="I19" s="4"/>
      <c r="J19" s="4">
        <v>89.9</v>
      </c>
      <c r="K19" s="4">
        <v>90.6</v>
      </c>
      <c r="L19" s="66">
        <v>90.2</v>
      </c>
      <c r="M19" s="66">
        <v>90.9</v>
      </c>
      <c r="N19" s="66">
        <v>90.4</v>
      </c>
      <c r="O19" s="66">
        <v>88.4</v>
      </c>
      <c r="P19" s="66">
        <v>88.6</v>
      </c>
      <c r="Q19" s="66">
        <v>87.8</v>
      </c>
      <c r="R19" s="66">
        <v>86.4</v>
      </c>
      <c r="S19" s="66">
        <v>87.2</v>
      </c>
      <c r="T19" s="66">
        <v>87.7</v>
      </c>
      <c r="U19" s="66">
        <v>87.1</v>
      </c>
      <c r="V19" s="66">
        <v>87.1</v>
      </c>
    </row>
    <row r="20" spans="2:22" x14ac:dyDescent="0.25">
      <c r="B20" s="461"/>
      <c r="C20" s="15" t="s">
        <v>76</v>
      </c>
      <c r="D20" s="2" t="s">
        <v>63</v>
      </c>
      <c r="E20" s="4"/>
      <c r="F20" s="4"/>
      <c r="G20" s="4"/>
      <c r="H20" s="4"/>
      <c r="I20" s="4"/>
      <c r="J20" s="4"/>
      <c r="K20" s="4">
        <v>90</v>
      </c>
      <c r="L20" s="66">
        <v>90.3</v>
      </c>
      <c r="M20" s="66">
        <v>91.9</v>
      </c>
      <c r="N20" s="66">
        <v>90.3</v>
      </c>
      <c r="O20" s="66">
        <v>89.1</v>
      </c>
      <c r="P20" s="66">
        <v>90.7</v>
      </c>
      <c r="Q20" s="66">
        <v>89.2</v>
      </c>
      <c r="R20" s="66">
        <v>84.2</v>
      </c>
      <c r="S20" s="66">
        <v>87.8</v>
      </c>
      <c r="T20" s="66">
        <v>87.5</v>
      </c>
      <c r="U20" s="66">
        <v>87.9</v>
      </c>
      <c r="V20" s="66">
        <v>88.1</v>
      </c>
    </row>
    <row r="21" spans="2:22" x14ac:dyDescent="0.25">
      <c r="B21" s="461"/>
      <c r="C21" s="15" t="s">
        <v>77</v>
      </c>
      <c r="D21" s="2" t="s">
        <v>79</v>
      </c>
      <c r="E21" s="4"/>
      <c r="F21" s="4"/>
      <c r="G21" s="4"/>
      <c r="H21" s="4"/>
      <c r="I21" s="4"/>
      <c r="J21" s="4"/>
      <c r="K21" s="4"/>
      <c r="L21" s="66">
        <v>89.3</v>
      </c>
      <c r="M21" s="66">
        <v>91.1</v>
      </c>
      <c r="N21" s="66">
        <v>91.3</v>
      </c>
      <c r="O21" s="66">
        <v>90.2</v>
      </c>
      <c r="P21" s="66">
        <v>91.2</v>
      </c>
      <c r="Q21" s="66">
        <v>93</v>
      </c>
      <c r="R21" s="66">
        <v>87.3</v>
      </c>
      <c r="S21" s="66">
        <v>87.6</v>
      </c>
      <c r="T21" s="66">
        <v>88.3</v>
      </c>
      <c r="U21" s="66">
        <v>85.9</v>
      </c>
      <c r="V21" s="66">
        <v>89.2</v>
      </c>
    </row>
    <row r="22" spans="2:22" x14ac:dyDescent="0.25">
      <c r="B22" s="461"/>
      <c r="C22" s="15" t="s">
        <v>80</v>
      </c>
      <c r="D22" s="2" t="s">
        <v>84</v>
      </c>
      <c r="E22" s="4"/>
      <c r="F22" s="4"/>
      <c r="G22" s="4"/>
      <c r="H22" s="4"/>
      <c r="I22" s="4"/>
      <c r="J22" s="4"/>
      <c r="K22" s="4"/>
      <c r="L22" s="66"/>
      <c r="M22" s="66">
        <v>87.5</v>
      </c>
      <c r="N22" s="66">
        <v>89.4</v>
      </c>
      <c r="O22" s="66">
        <v>88.3</v>
      </c>
      <c r="P22" s="66">
        <v>88.7</v>
      </c>
      <c r="Q22" s="66">
        <v>88.8</v>
      </c>
      <c r="R22" s="66">
        <v>85.4</v>
      </c>
      <c r="S22" s="66">
        <v>90</v>
      </c>
      <c r="T22" s="66">
        <v>86.9</v>
      </c>
      <c r="U22" s="66">
        <v>84.3</v>
      </c>
      <c r="V22" s="66">
        <v>85.3</v>
      </c>
    </row>
    <row r="23" spans="2:22" x14ac:dyDescent="0.25">
      <c r="B23" s="461"/>
      <c r="C23" s="15" t="s">
        <v>89</v>
      </c>
      <c r="D23" s="2" t="s">
        <v>91</v>
      </c>
      <c r="E23" s="4"/>
      <c r="F23" s="4"/>
      <c r="G23" s="4"/>
      <c r="H23" s="4"/>
      <c r="I23" s="4"/>
      <c r="J23" s="4"/>
      <c r="K23" s="4"/>
      <c r="L23" s="66"/>
      <c r="M23" s="66"/>
      <c r="N23" s="66">
        <v>87.5</v>
      </c>
      <c r="O23" s="66">
        <v>88.2</v>
      </c>
      <c r="P23" s="66">
        <v>88.6</v>
      </c>
      <c r="Q23" s="66">
        <v>87</v>
      </c>
      <c r="R23" s="66">
        <v>83.9</v>
      </c>
      <c r="S23" s="66">
        <v>87.3</v>
      </c>
      <c r="T23" s="66">
        <v>86</v>
      </c>
      <c r="U23" s="66">
        <v>86.8</v>
      </c>
      <c r="V23" s="66">
        <v>83.6</v>
      </c>
    </row>
    <row r="24" spans="2:22" x14ac:dyDescent="0.25">
      <c r="B24" s="461"/>
      <c r="C24" s="15" t="s">
        <v>93</v>
      </c>
      <c r="D24" s="2" t="s">
        <v>94</v>
      </c>
      <c r="E24" s="4"/>
      <c r="F24" s="4"/>
      <c r="G24" s="4"/>
      <c r="H24" s="4"/>
      <c r="I24" s="4"/>
      <c r="J24" s="4"/>
      <c r="K24" s="4"/>
      <c r="L24" s="66"/>
      <c r="M24" s="66"/>
      <c r="N24" s="66">
        <v>88.2</v>
      </c>
      <c r="O24" s="66">
        <v>78.599999999999994</v>
      </c>
      <c r="P24" s="66">
        <v>75.7</v>
      </c>
      <c r="Q24" s="66">
        <v>77.3</v>
      </c>
      <c r="R24" s="66">
        <v>65.400000000000006</v>
      </c>
      <c r="S24" s="66">
        <v>70.2</v>
      </c>
      <c r="T24" s="66">
        <v>67.7</v>
      </c>
      <c r="U24" s="66">
        <v>66.8</v>
      </c>
      <c r="V24" s="66">
        <v>65.3</v>
      </c>
    </row>
    <row r="25" spans="2:22" x14ac:dyDescent="0.25">
      <c r="B25" s="461"/>
      <c r="C25" s="15" t="s">
        <v>101</v>
      </c>
      <c r="D25" s="2" t="s">
        <v>106</v>
      </c>
      <c r="E25" s="8"/>
      <c r="F25" s="8"/>
      <c r="G25" s="8"/>
      <c r="H25" s="8"/>
      <c r="I25" s="8"/>
      <c r="J25" s="8"/>
      <c r="K25" s="8"/>
      <c r="L25" s="47"/>
      <c r="M25" s="47"/>
      <c r="N25" s="47"/>
      <c r="O25" s="66">
        <v>79.400000000000006</v>
      </c>
      <c r="P25" s="66">
        <v>82.3</v>
      </c>
      <c r="Q25" s="66">
        <v>81.8</v>
      </c>
      <c r="R25" s="66">
        <v>79.3</v>
      </c>
      <c r="S25" s="66">
        <v>81.3</v>
      </c>
      <c r="T25" s="66">
        <v>80.8</v>
      </c>
      <c r="U25" s="66">
        <v>81.400000000000006</v>
      </c>
      <c r="V25" s="66">
        <v>82.1</v>
      </c>
    </row>
    <row r="26" spans="2:22" x14ac:dyDescent="0.25">
      <c r="B26" s="461"/>
      <c r="C26" s="15" t="s">
        <v>103</v>
      </c>
      <c r="D26" s="2" t="s">
        <v>102</v>
      </c>
      <c r="E26" s="8"/>
      <c r="F26" s="8"/>
      <c r="G26" s="8"/>
      <c r="H26" s="8"/>
      <c r="I26" s="8"/>
      <c r="J26" s="8"/>
      <c r="K26" s="8"/>
      <c r="L26" s="47"/>
      <c r="M26" s="47"/>
      <c r="N26" s="47"/>
      <c r="O26" s="66">
        <v>86.9</v>
      </c>
      <c r="P26" s="66">
        <v>86.8</v>
      </c>
      <c r="Q26" s="66">
        <v>85.9</v>
      </c>
      <c r="R26" s="66">
        <v>83.4</v>
      </c>
      <c r="S26" s="66">
        <v>81.900000000000006</v>
      </c>
      <c r="T26" s="66">
        <v>82.3</v>
      </c>
      <c r="U26" s="66">
        <v>83.2</v>
      </c>
      <c r="V26" s="66">
        <v>84.9</v>
      </c>
    </row>
    <row r="27" spans="2:22" x14ac:dyDescent="0.25">
      <c r="B27" s="461"/>
      <c r="C27" s="15" t="s">
        <v>104</v>
      </c>
      <c r="D27" s="2" t="s">
        <v>108</v>
      </c>
      <c r="E27" s="8"/>
      <c r="F27" s="8"/>
      <c r="G27" s="8"/>
      <c r="H27" s="8"/>
      <c r="I27" s="8"/>
      <c r="J27" s="8"/>
      <c r="K27" s="8"/>
      <c r="L27" s="47"/>
      <c r="M27" s="47"/>
      <c r="N27" s="47"/>
      <c r="O27" s="66">
        <v>85.4</v>
      </c>
      <c r="P27" s="66">
        <v>80.400000000000006</v>
      </c>
      <c r="Q27" s="66">
        <v>80.2</v>
      </c>
      <c r="R27" s="66">
        <v>75.5</v>
      </c>
      <c r="S27" s="66">
        <v>79.099999999999994</v>
      </c>
      <c r="T27" s="66">
        <v>73.8</v>
      </c>
      <c r="U27" s="66">
        <v>76.599999999999994</v>
      </c>
      <c r="V27" s="66">
        <v>71.099999999999994</v>
      </c>
    </row>
    <row r="28" spans="2:22" x14ac:dyDescent="0.25">
      <c r="B28" s="461"/>
      <c r="C28" s="15" t="s">
        <v>782</v>
      </c>
      <c r="D28" s="2" t="s">
        <v>785</v>
      </c>
      <c r="E28" s="8"/>
      <c r="F28" s="8"/>
      <c r="G28" s="8"/>
      <c r="H28" s="8"/>
      <c r="I28" s="8"/>
      <c r="J28" s="8"/>
      <c r="K28" s="8"/>
      <c r="L28" s="47"/>
      <c r="M28" s="47"/>
      <c r="N28" s="47"/>
      <c r="O28" s="66"/>
      <c r="P28" s="66">
        <v>88.4</v>
      </c>
      <c r="Q28" s="66">
        <v>86.4</v>
      </c>
      <c r="R28" s="66">
        <v>85.2</v>
      </c>
      <c r="S28" s="66">
        <v>87.7</v>
      </c>
      <c r="T28" s="66">
        <v>84.7</v>
      </c>
      <c r="U28" s="66">
        <v>84.8</v>
      </c>
      <c r="V28" s="66">
        <v>86.9</v>
      </c>
    </row>
    <row r="29" spans="2:22" x14ac:dyDescent="0.25">
      <c r="B29" s="461"/>
      <c r="C29" s="15" t="s">
        <v>783</v>
      </c>
      <c r="D29" s="2" t="s">
        <v>786</v>
      </c>
      <c r="E29" s="8"/>
      <c r="F29" s="8"/>
      <c r="G29" s="8"/>
      <c r="H29" s="8"/>
      <c r="I29" s="8"/>
      <c r="J29" s="8"/>
      <c r="K29" s="8"/>
      <c r="L29" s="47"/>
      <c r="M29" s="47"/>
      <c r="N29" s="47"/>
      <c r="O29" s="66"/>
      <c r="P29" s="66">
        <v>85.2</v>
      </c>
      <c r="Q29" s="66">
        <v>79.7</v>
      </c>
      <c r="R29" s="66">
        <v>71.400000000000006</v>
      </c>
      <c r="S29" s="66">
        <v>78.2</v>
      </c>
      <c r="T29" s="66">
        <v>69.8</v>
      </c>
      <c r="U29" s="66">
        <v>72.599999999999994</v>
      </c>
      <c r="V29" s="66">
        <v>75.8</v>
      </c>
    </row>
    <row r="30" spans="2:22" x14ac:dyDescent="0.25">
      <c r="B30" s="461"/>
      <c r="C30" s="36" t="s">
        <v>807</v>
      </c>
      <c r="D30" s="2" t="s">
        <v>809</v>
      </c>
      <c r="E30" s="8"/>
      <c r="F30" s="8"/>
      <c r="G30" s="8"/>
      <c r="H30" s="8"/>
      <c r="I30" s="8"/>
      <c r="J30" s="8"/>
      <c r="K30" s="8"/>
      <c r="L30" s="47"/>
      <c r="M30" s="47"/>
      <c r="N30" s="47"/>
      <c r="O30" s="66"/>
      <c r="P30" s="66"/>
      <c r="Q30" s="66">
        <v>88.7</v>
      </c>
      <c r="R30" s="66">
        <v>85.1</v>
      </c>
      <c r="S30" s="66">
        <v>87.3</v>
      </c>
      <c r="T30" s="66">
        <v>86.8</v>
      </c>
      <c r="U30" s="66">
        <v>86</v>
      </c>
      <c r="V30" s="66">
        <v>88.6</v>
      </c>
    </row>
    <row r="31" spans="2:22" x14ac:dyDescent="0.25">
      <c r="B31" s="461"/>
      <c r="C31" s="36" t="s">
        <v>808</v>
      </c>
      <c r="D31" s="2" t="s">
        <v>810</v>
      </c>
      <c r="E31" s="8"/>
      <c r="F31" s="8"/>
      <c r="G31" s="8"/>
      <c r="H31" s="8"/>
      <c r="I31" s="8"/>
      <c r="J31" s="8"/>
      <c r="K31" s="8"/>
      <c r="L31" s="47"/>
      <c r="M31" s="47"/>
      <c r="N31" s="47"/>
      <c r="O31" s="66"/>
      <c r="P31" s="66"/>
      <c r="Q31" s="66">
        <v>84.5</v>
      </c>
      <c r="R31" s="66">
        <v>72</v>
      </c>
      <c r="S31" s="66">
        <v>81</v>
      </c>
      <c r="T31" s="66">
        <v>76.2</v>
      </c>
      <c r="U31" s="66">
        <v>71.900000000000006</v>
      </c>
      <c r="V31" s="66">
        <v>70</v>
      </c>
    </row>
    <row r="32" spans="2:22" s="160" customFormat="1" x14ac:dyDescent="0.25">
      <c r="B32" s="461"/>
      <c r="C32" s="36" t="s">
        <v>848</v>
      </c>
      <c r="D32" s="2" t="s">
        <v>851</v>
      </c>
      <c r="E32" s="8"/>
      <c r="F32" s="8"/>
      <c r="G32" s="8"/>
      <c r="H32" s="8"/>
      <c r="I32" s="8"/>
      <c r="J32" s="8"/>
      <c r="K32" s="8"/>
      <c r="L32" s="47"/>
      <c r="M32" s="47"/>
      <c r="N32" s="47"/>
      <c r="O32" s="47"/>
      <c r="P32" s="47"/>
      <c r="Q32" s="47"/>
      <c r="R32" s="66">
        <v>87.2</v>
      </c>
      <c r="S32" s="66">
        <v>85.9</v>
      </c>
      <c r="T32" s="66">
        <v>85.9</v>
      </c>
      <c r="U32" s="66">
        <v>86.7</v>
      </c>
      <c r="V32" s="66">
        <v>88.6</v>
      </c>
    </row>
    <row r="33" spans="2:22" s="160" customFormat="1" x14ac:dyDescent="0.25">
      <c r="B33" s="461"/>
      <c r="C33" s="36" t="s">
        <v>849</v>
      </c>
      <c r="D33" s="2" t="s">
        <v>852</v>
      </c>
      <c r="E33" s="8"/>
      <c r="F33" s="8"/>
      <c r="G33" s="8"/>
      <c r="H33" s="8"/>
      <c r="I33" s="8"/>
      <c r="J33" s="8"/>
      <c r="K33" s="8"/>
      <c r="L33" s="47"/>
      <c r="M33" s="47"/>
      <c r="N33" s="47"/>
      <c r="O33" s="47"/>
      <c r="P33" s="47"/>
      <c r="Q33" s="47"/>
      <c r="R33" s="66">
        <v>78.2</v>
      </c>
      <c r="S33" s="66">
        <v>82.3</v>
      </c>
      <c r="T33" s="66">
        <v>80</v>
      </c>
      <c r="U33" s="66">
        <v>70.7</v>
      </c>
      <c r="V33" s="66">
        <v>77.3</v>
      </c>
    </row>
    <row r="34" spans="2:22" s="160" customFormat="1" ht="15.75" customHeight="1" x14ac:dyDescent="0.25">
      <c r="B34" s="461"/>
      <c r="C34" s="36" t="s">
        <v>850</v>
      </c>
      <c r="D34" s="2" t="s">
        <v>858</v>
      </c>
      <c r="E34" s="8"/>
      <c r="F34" s="8"/>
      <c r="G34" s="8"/>
      <c r="H34" s="8"/>
      <c r="I34" s="8"/>
      <c r="J34" s="8"/>
      <c r="K34" s="8"/>
      <c r="L34" s="47"/>
      <c r="M34" s="47"/>
      <c r="N34" s="47"/>
      <c r="O34" s="47"/>
      <c r="P34" s="47"/>
      <c r="Q34" s="47"/>
      <c r="R34" s="66">
        <v>78.099999999999994</v>
      </c>
      <c r="S34" s="66">
        <v>80.400000000000006</v>
      </c>
      <c r="T34" s="66">
        <v>77.8</v>
      </c>
      <c r="U34" s="66">
        <v>72.400000000000006</v>
      </c>
      <c r="V34" s="66">
        <v>70.599999999999994</v>
      </c>
    </row>
    <row r="35" spans="2:22" s="160" customFormat="1" x14ac:dyDescent="0.25">
      <c r="B35" s="461"/>
      <c r="C35" s="36" t="s">
        <v>892</v>
      </c>
      <c r="D35" s="2" t="s">
        <v>888</v>
      </c>
      <c r="E35" s="8"/>
      <c r="F35" s="8"/>
      <c r="G35" s="8"/>
      <c r="H35" s="8"/>
      <c r="I35" s="8"/>
      <c r="J35" s="8"/>
      <c r="K35" s="8"/>
      <c r="L35" s="47"/>
      <c r="M35" s="47"/>
      <c r="N35" s="47"/>
      <c r="O35" s="47"/>
      <c r="P35" s="47"/>
      <c r="Q35" s="47"/>
      <c r="R35" s="66"/>
      <c r="S35" s="66">
        <v>85.6</v>
      </c>
      <c r="T35" s="66">
        <v>86.1</v>
      </c>
      <c r="U35" s="66">
        <v>85.7</v>
      </c>
      <c r="V35" s="66">
        <v>84.4</v>
      </c>
    </row>
    <row r="36" spans="2:22" s="160" customFormat="1" x14ac:dyDescent="0.25">
      <c r="B36" s="461"/>
      <c r="C36" s="36" t="s">
        <v>893</v>
      </c>
      <c r="D36" s="2" t="s">
        <v>889</v>
      </c>
      <c r="E36" s="8"/>
      <c r="F36" s="8"/>
      <c r="G36" s="8"/>
      <c r="H36" s="8"/>
      <c r="I36" s="8"/>
      <c r="J36" s="8"/>
      <c r="K36" s="8"/>
      <c r="L36" s="47"/>
      <c r="M36" s="47"/>
      <c r="N36" s="47"/>
      <c r="O36" s="47"/>
      <c r="P36" s="47"/>
      <c r="Q36" s="47"/>
      <c r="R36" s="66"/>
      <c r="S36" s="66">
        <v>88.5</v>
      </c>
      <c r="T36" s="66">
        <v>78.2</v>
      </c>
      <c r="U36" s="66">
        <v>73</v>
      </c>
      <c r="V36" s="66">
        <v>66.7</v>
      </c>
    </row>
    <row r="37" spans="2:22" s="160" customFormat="1" ht="15.75" customHeight="1" x14ac:dyDescent="0.25">
      <c r="B37" s="461"/>
      <c r="C37" s="36" t="s">
        <v>894</v>
      </c>
      <c r="D37" s="2" t="s">
        <v>858</v>
      </c>
      <c r="E37" s="8"/>
      <c r="F37" s="8"/>
      <c r="G37" s="8"/>
      <c r="H37" s="8"/>
      <c r="I37" s="8"/>
      <c r="J37" s="8"/>
      <c r="K37" s="8"/>
      <c r="L37" s="47"/>
      <c r="M37" s="47"/>
      <c r="N37" s="47"/>
      <c r="O37" s="47"/>
      <c r="P37" s="47"/>
      <c r="Q37" s="47"/>
      <c r="R37" s="66"/>
      <c r="S37" s="66">
        <v>73.3</v>
      </c>
      <c r="T37" s="66">
        <v>68</v>
      </c>
      <c r="U37" s="66">
        <v>74.2</v>
      </c>
      <c r="V37" s="66">
        <v>72.8</v>
      </c>
    </row>
    <row r="38" spans="2:22" s="160" customFormat="1" x14ac:dyDescent="0.25">
      <c r="B38" s="461"/>
      <c r="C38" s="36" t="s">
        <v>920</v>
      </c>
      <c r="D38" s="2" t="s">
        <v>922</v>
      </c>
      <c r="E38" s="8"/>
      <c r="F38" s="8"/>
      <c r="G38" s="8"/>
      <c r="H38" s="8"/>
      <c r="I38" s="8"/>
      <c r="J38" s="8"/>
      <c r="K38" s="8"/>
      <c r="L38" s="47"/>
      <c r="M38" s="47"/>
      <c r="N38" s="47"/>
      <c r="O38" s="47"/>
      <c r="P38" s="47"/>
      <c r="Q38" s="47"/>
      <c r="R38" s="66"/>
      <c r="S38" s="66"/>
      <c r="T38" s="66">
        <v>86.8</v>
      </c>
      <c r="U38" s="66">
        <v>89.1</v>
      </c>
      <c r="V38" s="66">
        <v>87.3</v>
      </c>
    </row>
    <row r="39" spans="2:22" s="160" customFormat="1" x14ac:dyDescent="0.25">
      <c r="B39" s="461"/>
      <c r="C39" s="36" t="s">
        <v>921</v>
      </c>
      <c r="D39" s="2" t="s">
        <v>923</v>
      </c>
      <c r="E39" s="8"/>
      <c r="F39" s="8"/>
      <c r="G39" s="8"/>
      <c r="H39" s="8"/>
      <c r="I39" s="8"/>
      <c r="J39" s="8"/>
      <c r="K39" s="8"/>
      <c r="L39" s="47"/>
      <c r="M39" s="47"/>
      <c r="N39" s="47"/>
      <c r="O39" s="47"/>
      <c r="P39" s="47"/>
      <c r="Q39" s="47"/>
      <c r="R39" s="66"/>
      <c r="S39" s="66"/>
      <c r="T39" s="66">
        <v>82.2</v>
      </c>
      <c r="U39" s="66">
        <v>73.400000000000006</v>
      </c>
      <c r="V39" s="66">
        <v>70.8</v>
      </c>
    </row>
    <row r="40" spans="2:22" s="160" customFormat="1" x14ac:dyDescent="0.25">
      <c r="B40" s="461"/>
      <c r="C40" s="36" t="s">
        <v>940</v>
      </c>
      <c r="D40" s="2" t="s">
        <v>944</v>
      </c>
      <c r="E40" s="8"/>
      <c r="F40" s="8"/>
      <c r="G40" s="8"/>
      <c r="H40" s="8"/>
      <c r="I40" s="8"/>
      <c r="J40" s="8"/>
      <c r="K40" s="8"/>
      <c r="L40" s="47"/>
      <c r="M40" s="47"/>
      <c r="N40" s="47"/>
      <c r="O40" s="47"/>
      <c r="P40" s="47"/>
      <c r="Q40" s="47"/>
      <c r="R40" s="66"/>
      <c r="S40" s="66"/>
      <c r="T40" s="66"/>
      <c r="U40" s="66">
        <v>78.7</v>
      </c>
      <c r="V40" s="66">
        <v>80.7</v>
      </c>
    </row>
    <row r="41" spans="2:22" s="160" customFormat="1" x14ac:dyDescent="0.25">
      <c r="B41" s="461"/>
      <c r="C41" s="36" t="s">
        <v>941</v>
      </c>
      <c r="D41" s="2" t="s">
        <v>945</v>
      </c>
      <c r="E41" s="8"/>
      <c r="F41" s="8"/>
      <c r="G41" s="8"/>
      <c r="H41" s="8"/>
      <c r="I41" s="8"/>
      <c r="J41" s="8"/>
      <c r="K41" s="8"/>
      <c r="L41" s="47"/>
      <c r="M41" s="47"/>
      <c r="N41" s="47"/>
      <c r="O41" s="47"/>
      <c r="P41" s="47"/>
      <c r="Q41" s="47"/>
      <c r="R41" s="66"/>
      <c r="S41" s="66"/>
      <c r="T41" s="66"/>
      <c r="U41" s="66">
        <v>86.6</v>
      </c>
      <c r="V41" s="66">
        <v>88.4</v>
      </c>
    </row>
    <row r="42" spans="2:22" s="160" customFormat="1" x14ac:dyDescent="0.25">
      <c r="B42" s="461"/>
      <c r="C42" s="36" t="s">
        <v>942</v>
      </c>
      <c r="D42" s="2" t="s">
        <v>946</v>
      </c>
      <c r="E42" s="8"/>
      <c r="F42" s="8"/>
      <c r="G42" s="8"/>
      <c r="H42" s="8"/>
      <c r="I42" s="8"/>
      <c r="J42" s="8"/>
      <c r="K42" s="8"/>
      <c r="L42" s="47"/>
      <c r="M42" s="47"/>
      <c r="N42" s="47"/>
      <c r="O42" s="47"/>
      <c r="P42" s="47"/>
      <c r="Q42" s="47"/>
      <c r="R42" s="66"/>
      <c r="S42" s="66"/>
      <c r="T42" s="66"/>
      <c r="U42" s="66">
        <v>83.5</v>
      </c>
      <c r="V42" s="66">
        <v>82.4</v>
      </c>
    </row>
    <row r="43" spans="2:22" s="160" customFormat="1" x14ac:dyDescent="0.25">
      <c r="B43" s="461"/>
      <c r="C43" s="36" t="s">
        <v>943</v>
      </c>
      <c r="D43" s="2" t="s">
        <v>949</v>
      </c>
      <c r="E43" s="8"/>
      <c r="F43" s="8"/>
      <c r="G43" s="8"/>
      <c r="H43" s="8"/>
      <c r="I43" s="8"/>
      <c r="J43" s="8"/>
      <c r="K43" s="8"/>
      <c r="L43" s="47"/>
      <c r="M43" s="47"/>
      <c r="N43" s="47"/>
      <c r="O43" s="47"/>
      <c r="P43" s="47"/>
      <c r="Q43" s="47"/>
      <c r="R43" s="66"/>
      <c r="S43" s="66"/>
      <c r="T43" s="66"/>
      <c r="U43" s="66">
        <v>83.2</v>
      </c>
      <c r="V43" s="66">
        <v>84.1</v>
      </c>
    </row>
    <row r="44" spans="2:22" s="160" customFormat="1" x14ac:dyDescent="0.25">
      <c r="B44" s="461"/>
      <c r="C44" s="36" t="s">
        <v>1007</v>
      </c>
      <c r="D44" s="2" t="s">
        <v>1011</v>
      </c>
      <c r="E44" s="8"/>
      <c r="F44" s="8"/>
      <c r="G44" s="8"/>
      <c r="H44" s="8"/>
      <c r="I44" s="8"/>
      <c r="J44" s="8"/>
      <c r="K44" s="8"/>
      <c r="L44" s="47"/>
      <c r="M44" s="47"/>
      <c r="N44" s="47"/>
      <c r="O44" s="47"/>
      <c r="P44" s="47"/>
      <c r="Q44" s="47"/>
      <c r="R44" s="66"/>
      <c r="S44" s="66"/>
      <c r="T44" s="66"/>
      <c r="U44" s="66"/>
      <c r="V44" s="66">
        <v>87.4</v>
      </c>
    </row>
    <row r="45" spans="2:22" s="160" customFormat="1" x14ac:dyDescent="0.25">
      <c r="B45" s="461"/>
      <c r="C45" s="36" t="s">
        <v>1008</v>
      </c>
      <c r="D45" s="2" t="s">
        <v>1012</v>
      </c>
      <c r="E45" s="8"/>
      <c r="F45" s="8"/>
      <c r="G45" s="8"/>
      <c r="H45" s="8"/>
      <c r="I45" s="8"/>
      <c r="J45" s="8"/>
      <c r="K45" s="8"/>
      <c r="L45" s="47"/>
      <c r="M45" s="47"/>
      <c r="N45" s="47"/>
      <c r="O45" s="47"/>
      <c r="P45" s="47"/>
      <c r="Q45" s="47"/>
      <c r="R45" s="66"/>
      <c r="S45" s="66"/>
      <c r="T45" s="66"/>
      <c r="U45" s="66"/>
      <c r="V45" s="66">
        <v>90.7</v>
      </c>
    </row>
    <row r="46" spans="2:22" s="160" customFormat="1" x14ac:dyDescent="0.25">
      <c r="B46" s="461"/>
      <c r="C46" s="36" t="s">
        <v>1009</v>
      </c>
      <c r="D46" s="2" t="s">
        <v>1013</v>
      </c>
      <c r="E46" s="8"/>
      <c r="F46" s="8"/>
      <c r="G46" s="8"/>
      <c r="H46" s="8"/>
      <c r="I46" s="8"/>
      <c r="J46" s="8"/>
      <c r="K46" s="8"/>
      <c r="L46" s="47"/>
      <c r="M46" s="47"/>
      <c r="N46" s="47"/>
      <c r="O46" s="47"/>
      <c r="P46" s="47"/>
      <c r="Q46" s="47"/>
      <c r="R46" s="66"/>
      <c r="S46" s="66"/>
      <c r="T46" s="66"/>
      <c r="U46" s="66"/>
      <c r="V46" s="66">
        <v>82.9</v>
      </c>
    </row>
    <row r="47" spans="2:22" s="160" customFormat="1" x14ac:dyDescent="0.25">
      <c r="B47" s="461"/>
      <c r="C47" s="36" t="s">
        <v>1010</v>
      </c>
      <c r="D47" s="2" t="s">
        <v>1028</v>
      </c>
      <c r="E47" s="8"/>
      <c r="F47" s="8"/>
      <c r="G47" s="8"/>
      <c r="H47" s="8"/>
      <c r="I47" s="8"/>
      <c r="J47" s="8"/>
      <c r="K47" s="8"/>
      <c r="L47" s="47"/>
      <c r="M47" s="47"/>
      <c r="N47" s="47"/>
      <c r="O47" s="47"/>
      <c r="P47" s="47"/>
      <c r="Q47" s="47"/>
      <c r="R47" s="66"/>
      <c r="S47" s="66"/>
      <c r="T47" s="66"/>
      <c r="U47" s="66"/>
      <c r="V47" s="66">
        <v>78.599999999999994</v>
      </c>
    </row>
    <row r="48" spans="2:22" ht="15.9" customHeight="1" thickBot="1" x14ac:dyDescent="0.3">
      <c r="B48" s="462"/>
      <c r="C48" s="63"/>
      <c r="D48" s="5" t="s">
        <v>10</v>
      </c>
      <c r="E48" s="62">
        <v>84.9</v>
      </c>
      <c r="F48" s="62">
        <v>85.4</v>
      </c>
      <c r="G48" s="62">
        <v>83.5</v>
      </c>
      <c r="H48" s="62">
        <v>88.5</v>
      </c>
      <c r="I48" s="62">
        <v>88.3</v>
      </c>
      <c r="J48" s="62">
        <v>89.5</v>
      </c>
      <c r="K48" s="62">
        <v>89.5</v>
      </c>
      <c r="L48" s="67">
        <v>89.3</v>
      </c>
      <c r="M48" s="67">
        <v>89.3</v>
      </c>
      <c r="N48" s="67">
        <v>88.6</v>
      </c>
      <c r="O48" s="67">
        <v>86.4</v>
      </c>
      <c r="P48" s="231">
        <v>86.9</v>
      </c>
      <c r="Q48" s="231">
        <v>86.5</v>
      </c>
      <c r="R48" s="231">
        <v>84</v>
      </c>
      <c r="S48" s="231">
        <v>85.1</v>
      </c>
      <c r="T48" s="231">
        <v>84.8</v>
      </c>
      <c r="U48" s="231">
        <v>83.6</v>
      </c>
      <c r="V48" s="231">
        <v>84</v>
      </c>
    </row>
    <row r="49" spans="2:22" ht="14.1" customHeight="1" thickTop="1" x14ac:dyDescent="0.25">
      <c r="C49" s="15"/>
      <c r="D49" s="2"/>
      <c r="E49" s="64"/>
      <c r="F49" s="64"/>
      <c r="G49" s="64"/>
      <c r="H49" s="64"/>
      <c r="I49" s="64"/>
      <c r="J49" s="64"/>
      <c r="K49" s="64"/>
      <c r="L49" s="65"/>
      <c r="M49" s="65"/>
      <c r="N49" s="65"/>
      <c r="O49" s="65"/>
      <c r="P49" s="65"/>
      <c r="Q49" s="65"/>
      <c r="R49" s="65"/>
      <c r="S49" s="65"/>
      <c r="T49" s="65"/>
      <c r="U49" s="65"/>
      <c r="V49" s="65"/>
    </row>
    <row r="50" spans="2:22" x14ac:dyDescent="0.25">
      <c r="B50" s="3" t="s">
        <v>23</v>
      </c>
    </row>
  </sheetData>
  <mergeCells count="1">
    <mergeCell ref="B11:B48"/>
  </mergeCells>
  <hyperlinks>
    <hyperlink ref="B2" location="Inhalt!A1" display="zurück zum Inhalt " xr:uid="{00000000-0004-0000-0700-000000000000}"/>
  </hyperlinks>
  <pageMargins left="0.7" right="0.7" top="0.78740157499999996" bottom="0.78740157499999996"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B2:AO64"/>
  <sheetViews>
    <sheetView zoomScaleNormal="100" workbookViewId="0">
      <selection activeCell="B2" sqref="B2"/>
    </sheetView>
  </sheetViews>
  <sheetFormatPr baseColWidth="10" defaultColWidth="11.44140625" defaultRowHeight="13.2" x14ac:dyDescent="0.25"/>
  <cols>
    <col min="1" max="1" width="11.44140625" style="25"/>
    <col min="2" max="2" width="5.33203125" style="25" customWidth="1"/>
    <col min="3" max="3" width="33.109375" style="25" customWidth="1"/>
    <col min="4" max="4" width="9" style="25" bestFit="1" customWidth="1"/>
    <col min="5" max="9" width="12.6640625" style="25" customWidth="1"/>
    <col min="10" max="10" width="13.5546875" style="25" customWidth="1"/>
    <col min="11" max="11" width="13.88671875" style="25" customWidth="1"/>
    <col min="12" max="17" width="12.6640625" style="25" customWidth="1"/>
    <col min="18" max="18" width="14" style="25" customWidth="1"/>
    <col min="19" max="19" width="13.33203125" style="25" customWidth="1"/>
    <col min="20" max="20" width="12.6640625" style="25" customWidth="1"/>
    <col min="21" max="21" width="14" style="25" customWidth="1"/>
    <col min="22" max="22" width="12.6640625" style="25" customWidth="1"/>
    <col min="23" max="37" width="14" style="25" customWidth="1"/>
    <col min="38" max="38" width="12.6640625" style="25" customWidth="1"/>
    <col min="39" max="16384" width="11.44140625" style="25"/>
  </cols>
  <sheetData>
    <row r="2" spans="2:38" x14ac:dyDescent="0.25">
      <c r="B2" s="24" t="s">
        <v>122</v>
      </c>
    </row>
    <row r="7" spans="2:38" ht="17.399999999999999" x14ac:dyDescent="0.3">
      <c r="B7" s="68" t="s">
        <v>773</v>
      </c>
    </row>
    <row r="8" spans="2:38" ht="13.8" thickBot="1" x14ac:dyDescent="0.3">
      <c r="I8" s="69"/>
    </row>
    <row r="9" spans="2:38" s="70" customFormat="1" ht="21" customHeight="1" thickTop="1" x14ac:dyDescent="0.25">
      <c r="B9" s="71"/>
      <c r="C9" s="72"/>
      <c r="D9" s="73" t="s">
        <v>66</v>
      </c>
      <c r="E9" s="73" t="s">
        <v>67</v>
      </c>
      <c r="F9" s="73" t="s">
        <v>68</v>
      </c>
      <c r="G9" s="74" t="s">
        <v>69</v>
      </c>
      <c r="H9" s="73" t="s">
        <v>70</v>
      </c>
      <c r="I9" s="73" t="s">
        <v>71</v>
      </c>
      <c r="J9" s="73" t="s">
        <v>72</v>
      </c>
      <c r="K9" s="73" t="s">
        <v>73</v>
      </c>
      <c r="L9" s="73" t="s">
        <v>74</v>
      </c>
      <c r="M9" s="73" t="s">
        <v>75</v>
      </c>
      <c r="N9" s="73" t="s">
        <v>76</v>
      </c>
      <c r="O9" s="73" t="s">
        <v>77</v>
      </c>
      <c r="P9" s="73" t="s">
        <v>80</v>
      </c>
      <c r="Q9" s="73" t="s">
        <v>89</v>
      </c>
      <c r="R9" s="73" t="s">
        <v>93</v>
      </c>
      <c r="S9" s="73" t="s">
        <v>101</v>
      </c>
      <c r="T9" s="73" t="s">
        <v>103</v>
      </c>
      <c r="U9" s="73" t="s">
        <v>104</v>
      </c>
      <c r="V9" s="73" t="s">
        <v>782</v>
      </c>
      <c r="W9" s="73" t="s">
        <v>783</v>
      </c>
      <c r="X9" s="73" t="s">
        <v>807</v>
      </c>
      <c r="Y9" s="73" t="s">
        <v>808</v>
      </c>
      <c r="Z9" s="73" t="s">
        <v>848</v>
      </c>
      <c r="AA9" s="73" t="s">
        <v>849</v>
      </c>
      <c r="AB9" s="73" t="s">
        <v>850</v>
      </c>
      <c r="AC9" s="73" t="s">
        <v>892</v>
      </c>
      <c r="AD9" s="73" t="s">
        <v>893</v>
      </c>
      <c r="AE9" s="73" t="s">
        <v>894</v>
      </c>
      <c r="AF9" s="73" t="s">
        <v>920</v>
      </c>
      <c r="AG9" s="73" t="s">
        <v>921</v>
      </c>
      <c r="AH9" s="73" t="s">
        <v>940</v>
      </c>
      <c r="AI9" s="73" t="s">
        <v>941</v>
      </c>
      <c r="AJ9" s="73" t="s">
        <v>942</v>
      </c>
      <c r="AK9" s="73" t="s">
        <v>943</v>
      </c>
      <c r="AL9" s="73" t="s">
        <v>10</v>
      </c>
    </row>
    <row r="10" spans="2:38" s="75" customFormat="1" ht="69.599999999999994" thickBot="1" x14ac:dyDescent="0.3">
      <c r="B10" s="76"/>
      <c r="C10" s="77"/>
      <c r="D10" s="78"/>
      <c r="E10" s="78" t="s">
        <v>1</v>
      </c>
      <c r="F10" s="78" t="s">
        <v>2</v>
      </c>
      <c r="G10" s="78" t="s">
        <v>3</v>
      </c>
      <c r="H10" s="78" t="s">
        <v>4</v>
      </c>
      <c r="I10" s="78" t="s">
        <v>5</v>
      </c>
      <c r="J10" s="78" t="s">
        <v>7</v>
      </c>
      <c r="K10" s="78" t="s">
        <v>8</v>
      </c>
      <c r="L10" s="78" t="s">
        <v>6</v>
      </c>
      <c r="M10" s="78" t="s">
        <v>9</v>
      </c>
      <c r="N10" s="78" t="s">
        <v>63</v>
      </c>
      <c r="O10" s="78" t="s">
        <v>79</v>
      </c>
      <c r="P10" s="78" t="s">
        <v>84</v>
      </c>
      <c r="Q10" s="78" t="s">
        <v>91</v>
      </c>
      <c r="R10" s="78" t="s">
        <v>111</v>
      </c>
      <c r="S10" s="78" t="s">
        <v>799</v>
      </c>
      <c r="T10" s="78" t="s">
        <v>102</v>
      </c>
      <c r="U10" s="78" t="s">
        <v>798</v>
      </c>
      <c r="V10" s="35" t="s">
        <v>785</v>
      </c>
      <c r="W10" s="78" t="s">
        <v>784</v>
      </c>
      <c r="X10" s="35" t="s">
        <v>809</v>
      </c>
      <c r="Y10" s="78" t="s">
        <v>810</v>
      </c>
      <c r="Z10" s="78" t="s">
        <v>851</v>
      </c>
      <c r="AA10" s="78" t="s">
        <v>852</v>
      </c>
      <c r="AB10" s="78" t="s">
        <v>858</v>
      </c>
      <c r="AC10" s="35" t="s">
        <v>888</v>
      </c>
      <c r="AD10" s="78" t="s">
        <v>889</v>
      </c>
      <c r="AE10" s="35" t="s">
        <v>858</v>
      </c>
      <c r="AF10" s="78" t="s">
        <v>922</v>
      </c>
      <c r="AG10" s="35" t="s">
        <v>923</v>
      </c>
      <c r="AH10" s="78" t="s">
        <v>944</v>
      </c>
      <c r="AI10" s="35" t="s">
        <v>945</v>
      </c>
      <c r="AJ10" s="78" t="s">
        <v>946</v>
      </c>
      <c r="AK10" s="35" t="s">
        <v>949</v>
      </c>
      <c r="AL10" s="78" t="s">
        <v>10</v>
      </c>
    </row>
    <row r="11" spans="2:38" ht="15.9" customHeight="1" x14ac:dyDescent="0.25">
      <c r="B11" s="463" t="s">
        <v>13</v>
      </c>
      <c r="C11" s="79" t="s">
        <v>35</v>
      </c>
      <c r="D11" s="80" t="s">
        <v>22</v>
      </c>
      <c r="E11" s="81">
        <f>8768+157</f>
        <v>8925</v>
      </c>
      <c r="F11" s="81">
        <f>8742+196</f>
        <v>8938</v>
      </c>
      <c r="G11" s="81"/>
      <c r="H11" s="81"/>
      <c r="I11" s="81"/>
      <c r="J11" s="81"/>
      <c r="K11" s="81"/>
      <c r="L11" s="81"/>
      <c r="M11" s="81"/>
      <c r="N11" s="81"/>
      <c r="O11" s="81"/>
      <c r="P11" s="81"/>
      <c r="AL11" s="82">
        <f>F11+E11</f>
        <v>17863</v>
      </c>
    </row>
    <row r="12" spans="2:38" ht="15.9" customHeight="1" x14ac:dyDescent="0.25">
      <c r="B12" s="463"/>
      <c r="C12" s="79" t="s">
        <v>36</v>
      </c>
      <c r="D12" s="80" t="s">
        <v>22</v>
      </c>
      <c r="E12" s="81">
        <v>4277</v>
      </c>
      <c r="F12" s="81">
        <v>5837</v>
      </c>
      <c r="G12" s="81"/>
      <c r="H12" s="81"/>
      <c r="I12" s="81"/>
      <c r="J12" s="81"/>
      <c r="K12" s="81"/>
      <c r="L12" s="81"/>
      <c r="M12" s="81"/>
      <c r="N12" s="81"/>
      <c r="O12" s="81"/>
      <c r="P12" s="81"/>
      <c r="AL12" s="82">
        <f>SUM(E12:G12)</f>
        <v>10114</v>
      </c>
    </row>
    <row r="13" spans="2:38" ht="15.9" customHeight="1" x14ac:dyDescent="0.25">
      <c r="B13" s="464"/>
      <c r="C13" s="83" t="s">
        <v>37</v>
      </c>
      <c r="D13" s="84" t="s">
        <v>32</v>
      </c>
      <c r="E13" s="85">
        <f>E12/E11*100</f>
        <v>47.921568627450981</v>
      </c>
      <c r="F13" s="85">
        <f>F12/F11*100</f>
        <v>65.305437458044295</v>
      </c>
      <c r="G13" s="85"/>
      <c r="H13" s="85"/>
      <c r="I13" s="85"/>
      <c r="J13" s="85"/>
      <c r="K13" s="85"/>
      <c r="L13" s="85"/>
      <c r="M13" s="85"/>
      <c r="N13" s="85"/>
      <c r="O13" s="85"/>
      <c r="P13" s="85"/>
      <c r="X13" s="96"/>
      <c r="Y13" s="96"/>
      <c r="Z13" s="96"/>
      <c r="AA13" s="96"/>
      <c r="AB13" s="96"/>
      <c r="AC13" s="96"/>
      <c r="AD13" s="96"/>
      <c r="AE13" s="96"/>
      <c r="AF13" s="96"/>
      <c r="AG13" s="96"/>
      <c r="AH13" s="96"/>
      <c r="AI13" s="96"/>
      <c r="AJ13" s="96"/>
      <c r="AK13" s="96"/>
      <c r="AL13" s="86">
        <f>AL12/AL11*100</f>
        <v>56.619828696187646</v>
      </c>
    </row>
    <row r="14" spans="2:38" ht="15.9" customHeight="1" x14ac:dyDescent="0.25">
      <c r="B14" s="463" t="s">
        <v>15</v>
      </c>
      <c r="C14" s="79" t="s">
        <v>38</v>
      </c>
      <c r="D14" s="80" t="s">
        <v>22</v>
      </c>
      <c r="E14" s="81">
        <v>4686</v>
      </c>
      <c r="F14" s="81">
        <v>6292</v>
      </c>
      <c r="G14" s="81">
        <v>1298</v>
      </c>
      <c r="H14" s="81"/>
      <c r="I14" s="81"/>
      <c r="J14" s="81"/>
      <c r="K14" s="81"/>
      <c r="L14" s="81"/>
      <c r="M14" s="81"/>
      <c r="N14" s="81"/>
      <c r="O14" s="81"/>
      <c r="P14" s="81"/>
      <c r="Q14" s="87"/>
      <c r="R14" s="87"/>
      <c r="S14" s="87"/>
      <c r="T14" s="87"/>
      <c r="U14" s="87"/>
      <c r="V14" s="87"/>
      <c r="W14" s="87"/>
      <c r="AL14" s="82">
        <v>12276</v>
      </c>
    </row>
    <row r="15" spans="2:38" ht="15.9" customHeight="1" x14ac:dyDescent="0.25">
      <c r="B15" s="463"/>
      <c r="C15" s="79" t="s">
        <v>39</v>
      </c>
      <c r="D15" s="80" t="s">
        <v>22</v>
      </c>
      <c r="E15" s="81">
        <v>4590</v>
      </c>
      <c r="F15" s="81">
        <v>5893</v>
      </c>
      <c r="G15" s="81">
        <v>821</v>
      </c>
      <c r="H15" s="81"/>
      <c r="I15" s="81"/>
      <c r="J15" s="81"/>
      <c r="K15" s="81"/>
      <c r="L15" s="81"/>
      <c r="M15" s="81"/>
      <c r="N15" s="81"/>
      <c r="O15" s="81"/>
      <c r="P15" s="81"/>
      <c r="AL15" s="82">
        <v>9141</v>
      </c>
    </row>
    <row r="16" spans="2:38" ht="15.9" customHeight="1" x14ac:dyDescent="0.25">
      <c r="B16" s="464"/>
      <c r="C16" s="83" t="s">
        <v>37</v>
      </c>
      <c r="D16" s="88" t="s">
        <v>32</v>
      </c>
      <c r="E16" s="85">
        <f>E15/E14*100</f>
        <v>97.951344430217674</v>
      </c>
      <c r="F16" s="85">
        <f>F15/F14*100</f>
        <v>93.658614113159572</v>
      </c>
      <c r="G16" s="85">
        <f>G15/G14*100</f>
        <v>63.251155624036983</v>
      </c>
      <c r="H16" s="85"/>
      <c r="I16" s="85"/>
      <c r="J16" s="85"/>
      <c r="K16" s="85"/>
      <c r="L16" s="85"/>
      <c r="M16" s="85"/>
      <c r="N16" s="85"/>
      <c r="O16" s="85"/>
      <c r="P16" s="85"/>
      <c r="X16" s="96"/>
      <c r="Y16" s="96"/>
      <c r="Z16" s="96"/>
      <c r="AA16" s="96"/>
      <c r="AB16" s="96"/>
      <c r="AC16" s="96"/>
      <c r="AD16" s="96"/>
      <c r="AE16" s="96"/>
      <c r="AF16" s="96"/>
      <c r="AG16" s="96"/>
      <c r="AH16" s="96"/>
      <c r="AI16" s="96"/>
      <c r="AJ16" s="96"/>
      <c r="AK16" s="96"/>
      <c r="AL16" s="86">
        <f>AL15/AL14*100</f>
        <v>74.462365591397855</v>
      </c>
    </row>
    <row r="17" spans="2:38" ht="15.9" customHeight="1" x14ac:dyDescent="0.25">
      <c r="B17" s="463" t="s">
        <v>16</v>
      </c>
      <c r="C17" s="79" t="s">
        <v>40</v>
      </c>
      <c r="D17" s="80" t="s">
        <v>22</v>
      </c>
      <c r="E17" s="81">
        <v>4844</v>
      </c>
      <c r="F17" s="81">
        <v>6100</v>
      </c>
      <c r="G17" s="81">
        <v>894</v>
      </c>
      <c r="H17" s="81">
        <v>1380</v>
      </c>
      <c r="I17" s="81"/>
      <c r="J17" s="81"/>
      <c r="K17" s="81"/>
      <c r="L17" s="81"/>
      <c r="M17" s="81"/>
      <c r="N17" s="81"/>
      <c r="O17" s="81"/>
      <c r="P17" s="81"/>
      <c r="Q17" s="87"/>
      <c r="R17" s="87"/>
      <c r="S17" s="87"/>
      <c r="T17" s="87"/>
      <c r="U17" s="87"/>
      <c r="V17" s="87"/>
      <c r="W17" s="87"/>
      <c r="AL17" s="82">
        <f>E17+F17+G17+H17</f>
        <v>13218</v>
      </c>
    </row>
    <row r="18" spans="2:38" ht="15.9" customHeight="1" x14ac:dyDescent="0.25">
      <c r="B18" s="463"/>
      <c r="C18" s="79" t="s">
        <v>41</v>
      </c>
      <c r="D18" s="80" t="s">
        <v>22</v>
      </c>
      <c r="E18" s="81">
        <v>3667</v>
      </c>
      <c r="F18" s="81">
        <v>4722</v>
      </c>
      <c r="G18" s="81">
        <v>724</v>
      </c>
      <c r="H18" s="81">
        <v>854</v>
      </c>
      <c r="I18" s="81"/>
      <c r="J18" s="81"/>
      <c r="K18" s="81"/>
      <c r="L18" s="81"/>
      <c r="M18" s="81"/>
      <c r="N18" s="81"/>
      <c r="O18" s="81"/>
      <c r="P18" s="81"/>
      <c r="AL18" s="82">
        <f>E18+F18+G18+H18</f>
        <v>9967</v>
      </c>
    </row>
    <row r="19" spans="2:38" ht="15.9" customHeight="1" x14ac:dyDescent="0.25">
      <c r="B19" s="464"/>
      <c r="C19" s="83" t="s">
        <v>37</v>
      </c>
      <c r="D19" s="88" t="s">
        <v>32</v>
      </c>
      <c r="E19" s="85">
        <f>E18/E17*100</f>
        <v>75.701899256812553</v>
      </c>
      <c r="F19" s="85">
        <f>F18/F17*100</f>
        <v>77.409836065573771</v>
      </c>
      <c r="G19" s="85">
        <f>G18/G17*100</f>
        <v>80.984340044742737</v>
      </c>
      <c r="H19" s="85">
        <f>H18/H17*100</f>
        <v>61.884057971014492</v>
      </c>
      <c r="I19" s="85"/>
      <c r="J19" s="85"/>
      <c r="K19" s="85"/>
      <c r="L19" s="85"/>
      <c r="M19" s="85"/>
      <c r="N19" s="85"/>
      <c r="O19" s="85"/>
      <c r="P19" s="85"/>
      <c r="X19" s="96"/>
      <c r="Y19" s="96"/>
      <c r="Z19" s="96"/>
      <c r="AA19" s="96"/>
      <c r="AB19" s="96"/>
      <c r="AC19" s="96"/>
      <c r="AD19" s="96"/>
      <c r="AE19" s="96"/>
      <c r="AF19" s="96"/>
      <c r="AG19" s="96"/>
      <c r="AH19" s="96"/>
      <c r="AI19" s="96"/>
      <c r="AJ19" s="96"/>
      <c r="AK19" s="96"/>
      <c r="AL19" s="86">
        <f>AL18/AL17*100</f>
        <v>75.40475109698896</v>
      </c>
    </row>
    <row r="20" spans="2:38" ht="15.9" customHeight="1" x14ac:dyDescent="0.25">
      <c r="B20" s="463" t="s">
        <v>29</v>
      </c>
      <c r="C20" s="79" t="s">
        <v>42</v>
      </c>
      <c r="D20" s="80" t="s">
        <v>22</v>
      </c>
      <c r="E20" s="81">
        <v>3946</v>
      </c>
      <c r="F20" s="81">
        <v>5004</v>
      </c>
      <c r="G20" s="81">
        <v>785</v>
      </c>
      <c r="H20" s="81">
        <v>979</v>
      </c>
      <c r="I20" s="81">
        <v>993</v>
      </c>
      <c r="J20" s="81"/>
      <c r="K20" s="81"/>
      <c r="L20" s="81"/>
      <c r="M20" s="81"/>
      <c r="N20" s="81"/>
      <c r="O20" s="81"/>
      <c r="P20" s="81"/>
      <c r="Q20" s="87"/>
      <c r="R20" s="87"/>
      <c r="S20" s="87"/>
      <c r="T20" s="87"/>
      <c r="U20" s="87"/>
      <c r="V20" s="87"/>
      <c r="W20" s="87"/>
      <c r="AL20" s="82">
        <f>E20+F20+G20+H20+I20</f>
        <v>11707</v>
      </c>
    </row>
    <row r="21" spans="2:38" ht="15.9" customHeight="1" x14ac:dyDescent="0.25">
      <c r="B21" s="463"/>
      <c r="C21" s="79" t="s">
        <v>43</v>
      </c>
      <c r="D21" s="80" t="s">
        <v>22</v>
      </c>
      <c r="E21" s="81">
        <v>3229</v>
      </c>
      <c r="F21" s="81">
        <v>4371</v>
      </c>
      <c r="G21" s="81">
        <v>619</v>
      </c>
      <c r="H21" s="81">
        <v>772</v>
      </c>
      <c r="I21" s="81">
        <v>702</v>
      </c>
      <c r="J21" s="81"/>
      <c r="K21" s="81"/>
      <c r="L21" s="81"/>
      <c r="M21" s="81"/>
      <c r="N21" s="81"/>
      <c r="O21" s="81"/>
      <c r="P21" s="81"/>
      <c r="AL21" s="82">
        <f>E21+F21+G21+H21+I21</f>
        <v>9693</v>
      </c>
    </row>
    <row r="22" spans="2:38" ht="15.9" customHeight="1" x14ac:dyDescent="0.25">
      <c r="B22" s="464"/>
      <c r="C22" s="83" t="s">
        <v>37</v>
      </c>
      <c r="D22" s="88" t="s">
        <v>32</v>
      </c>
      <c r="E22" s="85">
        <f t="shared" ref="E22:I22" si="0">E21/E20*100</f>
        <v>81.829700963000505</v>
      </c>
      <c r="F22" s="85">
        <f t="shared" si="0"/>
        <v>87.350119904076735</v>
      </c>
      <c r="G22" s="85">
        <f t="shared" si="0"/>
        <v>78.853503184713375</v>
      </c>
      <c r="H22" s="85">
        <f t="shared" si="0"/>
        <v>78.855975485188964</v>
      </c>
      <c r="I22" s="85">
        <f t="shared" si="0"/>
        <v>70.694864048338374</v>
      </c>
      <c r="J22" s="85"/>
      <c r="K22" s="85"/>
      <c r="L22" s="85"/>
      <c r="M22" s="85"/>
      <c r="N22" s="85"/>
      <c r="O22" s="85"/>
      <c r="P22" s="85"/>
      <c r="X22" s="96"/>
      <c r="Y22" s="96"/>
      <c r="Z22" s="96"/>
      <c r="AA22" s="96"/>
      <c r="AB22" s="96"/>
      <c r="AC22" s="96"/>
      <c r="AD22" s="96"/>
      <c r="AE22" s="96"/>
      <c r="AF22" s="96"/>
      <c r="AG22" s="96"/>
      <c r="AH22" s="96"/>
      <c r="AI22" s="96"/>
      <c r="AJ22" s="96"/>
      <c r="AK22" s="96"/>
      <c r="AL22" s="86">
        <f t="shared" ref="AL22" si="1">AL21/AL20*100</f>
        <v>82.796617408388144</v>
      </c>
    </row>
    <row r="23" spans="2:38" ht="15.9" customHeight="1" x14ac:dyDescent="0.25">
      <c r="B23" s="463" t="s">
        <v>18</v>
      </c>
      <c r="C23" s="79" t="s">
        <v>44</v>
      </c>
      <c r="D23" s="80" t="s">
        <v>22</v>
      </c>
      <c r="E23" s="81">
        <v>3394</v>
      </c>
      <c r="F23" s="81">
        <v>4511</v>
      </c>
      <c r="G23" s="81">
        <v>653</v>
      </c>
      <c r="H23" s="81">
        <v>822</v>
      </c>
      <c r="I23" s="81">
        <v>760</v>
      </c>
      <c r="J23" s="81">
        <v>2589</v>
      </c>
      <c r="K23" s="81">
        <v>1859</v>
      </c>
      <c r="L23" s="81">
        <v>1019</v>
      </c>
      <c r="M23" s="81"/>
      <c r="N23" s="81"/>
      <c r="O23" s="81"/>
      <c r="P23" s="81"/>
      <c r="Q23" s="87"/>
      <c r="R23" s="87"/>
      <c r="S23" s="87"/>
      <c r="T23" s="87"/>
      <c r="U23" s="87"/>
      <c r="V23" s="87"/>
      <c r="W23" s="87"/>
      <c r="AL23" s="82">
        <f>E23+F23+G23+H23+I23+L23+J23+K23</f>
        <v>15607</v>
      </c>
    </row>
    <row r="24" spans="2:38" ht="15.9" customHeight="1" x14ac:dyDescent="0.25">
      <c r="B24" s="463"/>
      <c r="C24" s="79" t="s">
        <v>45</v>
      </c>
      <c r="D24" s="80" t="s">
        <v>22</v>
      </c>
      <c r="E24" s="81">
        <v>2925</v>
      </c>
      <c r="F24" s="81">
        <v>4124</v>
      </c>
      <c r="G24" s="81">
        <v>538</v>
      </c>
      <c r="H24" s="81">
        <v>684</v>
      </c>
      <c r="I24" s="81">
        <v>639</v>
      </c>
      <c r="J24" s="81">
        <v>1861</v>
      </c>
      <c r="K24" s="81">
        <v>1255</v>
      </c>
      <c r="L24" s="81">
        <v>660</v>
      </c>
      <c r="M24" s="81"/>
      <c r="N24" s="81"/>
      <c r="O24" s="81"/>
      <c r="P24" s="81"/>
      <c r="AL24" s="82">
        <f>E24+F24+G24+H24+I24+L24+J24+K24</f>
        <v>12686</v>
      </c>
    </row>
    <row r="25" spans="2:38" ht="15.9" customHeight="1" x14ac:dyDescent="0.25">
      <c r="B25" s="463"/>
      <c r="C25" s="89" t="s">
        <v>37</v>
      </c>
      <c r="D25" s="90" t="s">
        <v>32</v>
      </c>
      <c r="E25" s="91">
        <f t="shared" ref="E25:I25" si="2">E24/E23*100</f>
        <v>86.181496758986441</v>
      </c>
      <c r="F25" s="91">
        <f t="shared" si="2"/>
        <v>91.420970959875859</v>
      </c>
      <c r="G25" s="91">
        <f t="shared" si="2"/>
        <v>82.388973966309337</v>
      </c>
      <c r="H25" s="91">
        <f t="shared" si="2"/>
        <v>83.211678832116789</v>
      </c>
      <c r="I25" s="91">
        <f t="shared" si="2"/>
        <v>84.078947368421055</v>
      </c>
      <c r="J25" s="91">
        <f>J24/J23*100</f>
        <v>71.881035148706061</v>
      </c>
      <c r="K25" s="91">
        <f>K24/K23*100</f>
        <v>67.509413663259821</v>
      </c>
      <c r="L25" s="91">
        <f>L24/L23*100</f>
        <v>64.769381746810595</v>
      </c>
      <c r="M25" s="91"/>
      <c r="N25" s="91"/>
      <c r="O25" s="91"/>
      <c r="P25" s="91"/>
      <c r="AL25" s="92">
        <f t="shared" ref="AL25" si="3">AL24/AL23*100</f>
        <v>81.284039213173571</v>
      </c>
    </row>
    <row r="26" spans="2:38" ht="15.9" customHeight="1" x14ac:dyDescent="0.25">
      <c r="B26" s="466" t="s">
        <v>53</v>
      </c>
      <c r="C26" s="19" t="s">
        <v>64</v>
      </c>
      <c r="D26" s="93" t="s">
        <v>22</v>
      </c>
      <c r="E26" s="94">
        <v>3034</v>
      </c>
      <c r="F26" s="94">
        <v>4216</v>
      </c>
      <c r="G26" s="94">
        <v>555</v>
      </c>
      <c r="H26" s="94">
        <v>711</v>
      </c>
      <c r="I26" s="94">
        <v>667</v>
      </c>
      <c r="J26" s="94">
        <v>1973</v>
      </c>
      <c r="K26" s="94">
        <v>1337</v>
      </c>
      <c r="L26" s="94">
        <v>712</v>
      </c>
      <c r="M26" s="94">
        <v>1264</v>
      </c>
      <c r="N26" s="94"/>
      <c r="O26" s="94"/>
      <c r="P26" s="94"/>
      <c r="Q26" s="87"/>
      <c r="R26" s="87"/>
      <c r="S26" s="87"/>
      <c r="T26" s="87"/>
      <c r="U26" s="87"/>
      <c r="V26" s="87"/>
      <c r="W26" s="87"/>
      <c r="X26" s="87"/>
      <c r="Y26" s="87"/>
      <c r="Z26" s="87"/>
      <c r="AA26" s="87"/>
      <c r="AB26" s="87"/>
      <c r="AC26" s="87"/>
      <c r="AD26" s="87"/>
      <c r="AE26" s="87"/>
      <c r="AF26" s="87"/>
      <c r="AG26" s="87"/>
      <c r="AH26" s="87"/>
      <c r="AI26" s="87"/>
      <c r="AJ26" s="87"/>
      <c r="AK26" s="87"/>
      <c r="AL26" s="95">
        <f>SUM(E26:N26)</f>
        <v>14469</v>
      </c>
    </row>
    <row r="27" spans="2:38" ht="15.9" customHeight="1" x14ac:dyDescent="0.25">
      <c r="B27" s="463"/>
      <c r="C27" s="79" t="s">
        <v>65</v>
      </c>
      <c r="D27" s="80" t="s">
        <v>22</v>
      </c>
      <c r="E27" s="81">
        <v>2727</v>
      </c>
      <c r="F27" s="81">
        <v>3902</v>
      </c>
      <c r="G27" s="81">
        <v>483</v>
      </c>
      <c r="H27" s="81">
        <v>657</v>
      </c>
      <c r="I27" s="81">
        <v>565</v>
      </c>
      <c r="J27" s="81">
        <v>1709</v>
      </c>
      <c r="K27" s="81">
        <v>1130</v>
      </c>
      <c r="L27" s="81">
        <v>563</v>
      </c>
      <c r="M27" s="81">
        <v>895</v>
      </c>
      <c r="N27" s="81"/>
      <c r="O27" s="81"/>
      <c r="P27" s="81"/>
      <c r="AL27" s="82">
        <f>SUM(E27:N27)</f>
        <v>12631</v>
      </c>
    </row>
    <row r="28" spans="2:38" ht="15.9" customHeight="1" x14ac:dyDescent="0.25">
      <c r="B28" s="464"/>
      <c r="C28" s="83" t="s">
        <v>37</v>
      </c>
      <c r="D28" s="88" t="s">
        <v>32</v>
      </c>
      <c r="E28" s="85">
        <f t="shared" ref="E28:I28" si="4">E27/E26*100</f>
        <v>89.881344759393542</v>
      </c>
      <c r="F28" s="85">
        <f t="shared" si="4"/>
        <v>92.552182163187851</v>
      </c>
      <c r="G28" s="85">
        <f t="shared" si="4"/>
        <v>87.027027027027032</v>
      </c>
      <c r="H28" s="85">
        <f t="shared" si="4"/>
        <v>92.405063291139243</v>
      </c>
      <c r="I28" s="85">
        <f t="shared" si="4"/>
        <v>84.707646176911538</v>
      </c>
      <c r="J28" s="85">
        <f>J27/J26*100</f>
        <v>86.619361378611245</v>
      </c>
      <c r="K28" s="85">
        <f>K27/K26*100</f>
        <v>84.517576664173518</v>
      </c>
      <c r="L28" s="85">
        <f>L27/L26*100</f>
        <v>79.073033707865164</v>
      </c>
      <c r="M28" s="85">
        <f>M27/M26*100</f>
        <v>70.806962025316452</v>
      </c>
      <c r="N28" s="85"/>
      <c r="O28" s="85"/>
      <c r="P28" s="85"/>
      <c r="AL28" s="86">
        <f>AL27/AL26*100</f>
        <v>87.296979749809935</v>
      </c>
    </row>
    <row r="29" spans="2:38" ht="15.9" customHeight="1" x14ac:dyDescent="0.25">
      <c r="B29" s="466" t="s">
        <v>78</v>
      </c>
      <c r="C29" s="19" t="s">
        <v>85</v>
      </c>
      <c r="D29" s="93" t="s">
        <v>22</v>
      </c>
      <c r="E29" s="94">
        <v>2832</v>
      </c>
      <c r="F29" s="94">
        <v>3978</v>
      </c>
      <c r="G29" s="94">
        <v>504</v>
      </c>
      <c r="H29" s="94">
        <v>687</v>
      </c>
      <c r="I29" s="94">
        <v>588</v>
      </c>
      <c r="J29" s="94">
        <v>1742</v>
      </c>
      <c r="K29" s="94">
        <v>1167</v>
      </c>
      <c r="L29" s="94">
        <v>597</v>
      </c>
      <c r="M29" s="94">
        <v>964</v>
      </c>
      <c r="N29" s="94">
        <v>1210</v>
      </c>
      <c r="O29" s="94"/>
      <c r="P29" s="94"/>
      <c r="Q29" s="87"/>
      <c r="R29" s="87"/>
      <c r="S29" s="87"/>
      <c r="T29" s="87"/>
      <c r="U29" s="87"/>
      <c r="V29" s="87"/>
      <c r="W29" s="87"/>
      <c r="X29" s="87"/>
      <c r="Y29" s="87"/>
      <c r="Z29" s="87"/>
      <c r="AA29" s="87"/>
      <c r="AB29" s="87"/>
      <c r="AC29" s="87"/>
      <c r="AD29" s="87"/>
      <c r="AE29" s="87"/>
      <c r="AF29" s="87"/>
      <c r="AG29" s="87"/>
      <c r="AH29" s="87"/>
      <c r="AI29" s="87"/>
      <c r="AJ29" s="87"/>
      <c r="AK29" s="87"/>
      <c r="AL29" s="95">
        <f>SUM(E29:N29)</f>
        <v>14269</v>
      </c>
    </row>
    <row r="30" spans="2:38" ht="15.9" customHeight="1" x14ac:dyDescent="0.25">
      <c r="B30" s="463"/>
      <c r="C30" s="79" t="s">
        <v>87</v>
      </c>
      <c r="D30" s="80" t="s">
        <v>22</v>
      </c>
      <c r="E30" s="81">
        <v>2364</v>
      </c>
      <c r="F30" s="81">
        <v>3498</v>
      </c>
      <c r="G30" s="81">
        <v>432</v>
      </c>
      <c r="H30" s="81">
        <v>572</v>
      </c>
      <c r="I30" s="81">
        <v>496</v>
      </c>
      <c r="J30" s="81">
        <v>1501</v>
      </c>
      <c r="K30" s="81">
        <v>972</v>
      </c>
      <c r="L30" s="81">
        <v>488</v>
      </c>
      <c r="M30" s="81">
        <v>780</v>
      </c>
      <c r="N30" s="81">
        <v>870</v>
      </c>
      <c r="O30" s="81"/>
      <c r="P30" s="81"/>
      <c r="AL30" s="82">
        <f>SUM(E30:N30)</f>
        <v>11973</v>
      </c>
    </row>
    <row r="31" spans="2:38" ht="15.9" customHeight="1" x14ac:dyDescent="0.25">
      <c r="B31" s="464"/>
      <c r="C31" s="83" t="s">
        <v>37</v>
      </c>
      <c r="D31" s="88" t="s">
        <v>32</v>
      </c>
      <c r="E31" s="85">
        <f t="shared" ref="E31:I31" si="5">E30/E29*100</f>
        <v>83.474576271186436</v>
      </c>
      <c r="F31" s="85">
        <f t="shared" si="5"/>
        <v>87.933634992458522</v>
      </c>
      <c r="G31" s="85">
        <f t="shared" si="5"/>
        <v>85.714285714285708</v>
      </c>
      <c r="H31" s="85">
        <f t="shared" si="5"/>
        <v>83.260553129548768</v>
      </c>
      <c r="I31" s="85">
        <f t="shared" si="5"/>
        <v>84.353741496598644</v>
      </c>
      <c r="J31" s="85">
        <f>J30/J29*100</f>
        <v>86.165327210103328</v>
      </c>
      <c r="K31" s="85">
        <f>K30/K29*100</f>
        <v>83.290488431876611</v>
      </c>
      <c r="L31" s="85">
        <f>L30/L29*100</f>
        <v>81.74204355108877</v>
      </c>
      <c r="M31" s="85">
        <f>M30/M29*100</f>
        <v>80.912863070539416</v>
      </c>
      <c r="N31" s="85">
        <f>N30/N29*100</f>
        <v>71.900826446281002</v>
      </c>
      <c r="O31" s="85"/>
      <c r="P31" s="85"/>
      <c r="X31" s="96"/>
      <c r="Y31" s="96"/>
      <c r="Z31" s="96"/>
      <c r="AA31" s="96"/>
      <c r="AB31" s="96"/>
      <c r="AC31" s="96"/>
      <c r="AD31" s="96"/>
      <c r="AE31" s="96"/>
      <c r="AF31" s="96"/>
      <c r="AG31" s="96"/>
      <c r="AH31" s="96"/>
      <c r="AI31" s="96"/>
      <c r="AJ31" s="96"/>
      <c r="AK31" s="96"/>
      <c r="AL31" s="86">
        <f>AL30/AL29*100</f>
        <v>83.909173733267934</v>
      </c>
    </row>
    <row r="32" spans="2:38" ht="15.9" customHeight="1" x14ac:dyDescent="0.25">
      <c r="B32" s="463" t="s">
        <v>81</v>
      </c>
      <c r="C32" s="7" t="s">
        <v>86</v>
      </c>
      <c r="D32" s="80" t="s">
        <v>22</v>
      </c>
      <c r="E32" s="81">
        <v>2433</v>
      </c>
      <c r="F32" s="81">
        <v>3546</v>
      </c>
      <c r="G32" s="81">
        <v>442</v>
      </c>
      <c r="H32" s="81">
        <v>589</v>
      </c>
      <c r="I32" s="81">
        <v>509</v>
      </c>
      <c r="J32" s="81">
        <v>1505</v>
      </c>
      <c r="K32" s="81">
        <v>994</v>
      </c>
      <c r="L32" s="81">
        <v>499</v>
      </c>
      <c r="M32" s="81">
        <v>811</v>
      </c>
      <c r="N32" s="81">
        <v>908</v>
      </c>
      <c r="O32" s="81">
        <v>1009</v>
      </c>
      <c r="P32" s="81"/>
      <c r="Q32" s="87"/>
      <c r="R32" s="87"/>
      <c r="S32" s="87"/>
      <c r="T32" s="87"/>
      <c r="U32" s="87"/>
      <c r="V32" s="87"/>
      <c r="W32" s="87"/>
      <c r="AL32" s="82">
        <f>SUM(E32:O32)</f>
        <v>13245</v>
      </c>
    </row>
    <row r="33" spans="2:38" ht="15.9" customHeight="1" x14ac:dyDescent="0.25">
      <c r="B33" s="463"/>
      <c r="C33" s="79" t="s">
        <v>88</v>
      </c>
      <c r="D33" s="80" t="s">
        <v>22</v>
      </c>
      <c r="E33" s="81">
        <v>2162</v>
      </c>
      <c r="F33" s="81">
        <v>3266</v>
      </c>
      <c r="G33" s="81">
        <v>392</v>
      </c>
      <c r="H33" s="81">
        <v>518</v>
      </c>
      <c r="I33" s="81">
        <v>435</v>
      </c>
      <c r="J33" s="81">
        <v>1363</v>
      </c>
      <c r="K33" s="81">
        <v>874</v>
      </c>
      <c r="L33" s="81">
        <v>425</v>
      </c>
      <c r="M33" s="81">
        <v>694</v>
      </c>
      <c r="N33" s="81">
        <v>789</v>
      </c>
      <c r="O33" s="81">
        <v>697</v>
      </c>
      <c r="P33" s="81"/>
      <c r="AL33" s="82">
        <f>SUM(E33:O33)</f>
        <v>11615</v>
      </c>
    </row>
    <row r="34" spans="2:38" ht="15.9" customHeight="1" x14ac:dyDescent="0.25">
      <c r="B34" s="463"/>
      <c r="C34" s="89" t="s">
        <v>37</v>
      </c>
      <c r="D34" s="90" t="s">
        <v>32</v>
      </c>
      <c r="E34" s="91">
        <f t="shared" ref="E34:I34" si="6">E33/E32*100</f>
        <v>88.861487875051381</v>
      </c>
      <c r="F34" s="91">
        <f t="shared" si="6"/>
        <v>92.103778905809364</v>
      </c>
      <c r="G34" s="91">
        <f t="shared" si="6"/>
        <v>88.687782805429862</v>
      </c>
      <c r="H34" s="91">
        <f t="shared" si="6"/>
        <v>87.945670628183365</v>
      </c>
      <c r="I34" s="91">
        <f t="shared" si="6"/>
        <v>85.461689587426321</v>
      </c>
      <c r="J34" s="91">
        <f t="shared" ref="J34:O34" si="7">J33/J32*100</f>
        <v>90.564784053156146</v>
      </c>
      <c r="K34" s="91">
        <f t="shared" si="7"/>
        <v>87.927565392354126</v>
      </c>
      <c r="L34" s="91">
        <f t="shared" si="7"/>
        <v>85.170340681362717</v>
      </c>
      <c r="M34" s="91">
        <f t="shared" si="7"/>
        <v>85.573366214549935</v>
      </c>
      <c r="N34" s="91">
        <f t="shared" si="7"/>
        <v>86.894273127753308</v>
      </c>
      <c r="O34" s="91">
        <f t="shared" si="7"/>
        <v>69.078295341922697</v>
      </c>
      <c r="P34" s="91"/>
      <c r="AL34" s="92">
        <f>AL33/AL32*100</f>
        <v>87.693469233673085</v>
      </c>
    </row>
    <row r="35" spans="2:38" ht="15.9" customHeight="1" x14ac:dyDescent="0.25">
      <c r="B35" s="466" t="s">
        <v>90</v>
      </c>
      <c r="C35" s="19" t="s">
        <v>98</v>
      </c>
      <c r="D35" s="93" t="s">
        <v>22</v>
      </c>
      <c r="E35" s="94">
        <v>2231</v>
      </c>
      <c r="F35" s="94">
        <v>3314</v>
      </c>
      <c r="G35" s="94">
        <v>400</v>
      </c>
      <c r="H35" s="94">
        <v>526</v>
      </c>
      <c r="I35" s="94">
        <v>454</v>
      </c>
      <c r="J35" s="94">
        <v>1386</v>
      </c>
      <c r="K35" s="94">
        <v>900</v>
      </c>
      <c r="L35" s="94">
        <v>442</v>
      </c>
      <c r="M35" s="94">
        <v>723</v>
      </c>
      <c r="N35" s="94">
        <v>822</v>
      </c>
      <c r="O35" s="94">
        <v>736</v>
      </c>
      <c r="P35" s="94">
        <v>1079</v>
      </c>
      <c r="Q35" s="87"/>
      <c r="R35" s="87"/>
      <c r="S35" s="87"/>
      <c r="T35" s="87"/>
      <c r="U35" s="87"/>
      <c r="V35" s="87"/>
      <c r="W35" s="87"/>
      <c r="X35" s="87"/>
      <c r="Y35" s="87"/>
      <c r="Z35" s="87"/>
      <c r="AA35" s="87"/>
      <c r="AB35" s="87"/>
      <c r="AC35" s="87"/>
      <c r="AD35" s="87"/>
      <c r="AE35" s="87"/>
      <c r="AF35" s="87"/>
      <c r="AG35" s="87"/>
      <c r="AH35" s="87"/>
      <c r="AI35" s="87"/>
      <c r="AJ35" s="87"/>
      <c r="AK35" s="87"/>
      <c r="AL35" s="95">
        <f>SUM(E35:P35)</f>
        <v>13013</v>
      </c>
    </row>
    <row r="36" spans="2:38" ht="15.9" customHeight="1" x14ac:dyDescent="0.25">
      <c r="B36" s="463"/>
      <c r="C36" s="79" t="s">
        <v>95</v>
      </c>
      <c r="D36" s="80" t="s">
        <v>22</v>
      </c>
      <c r="E36" s="81">
        <v>1896</v>
      </c>
      <c r="F36" s="81">
        <v>2693</v>
      </c>
      <c r="G36" s="81">
        <v>333</v>
      </c>
      <c r="H36" s="81">
        <v>435</v>
      </c>
      <c r="I36" s="81">
        <v>375</v>
      </c>
      <c r="J36" s="81">
        <v>1139</v>
      </c>
      <c r="K36" s="81">
        <v>754</v>
      </c>
      <c r="L36" s="81">
        <v>368</v>
      </c>
      <c r="M36" s="81">
        <v>611</v>
      </c>
      <c r="N36" s="81">
        <v>653</v>
      </c>
      <c r="O36" s="81">
        <v>602</v>
      </c>
      <c r="P36" s="81">
        <v>727</v>
      </c>
      <c r="AL36" s="82">
        <f>SUM(E36:P36)</f>
        <v>10586</v>
      </c>
    </row>
    <row r="37" spans="2:38" ht="15.9" customHeight="1" x14ac:dyDescent="0.25">
      <c r="B37" s="464"/>
      <c r="C37" s="83" t="s">
        <v>37</v>
      </c>
      <c r="D37" s="88" t="s">
        <v>32</v>
      </c>
      <c r="E37" s="85">
        <f t="shared" ref="E37:I37" si="8">E36/E35*100</f>
        <v>84.984311967727479</v>
      </c>
      <c r="F37" s="85">
        <f t="shared" si="8"/>
        <v>81.261315630657819</v>
      </c>
      <c r="G37" s="85">
        <f t="shared" si="8"/>
        <v>83.25</v>
      </c>
      <c r="H37" s="85">
        <f t="shared" si="8"/>
        <v>82.699619771863127</v>
      </c>
      <c r="I37" s="85">
        <f t="shared" si="8"/>
        <v>82.59911894273128</v>
      </c>
      <c r="J37" s="85">
        <f t="shared" ref="J37:P37" si="9">J36/J35*100</f>
        <v>82.178932178932172</v>
      </c>
      <c r="K37" s="85">
        <f t="shared" si="9"/>
        <v>83.777777777777771</v>
      </c>
      <c r="L37" s="85">
        <f t="shared" si="9"/>
        <v>83.257918552036202</v>
      </c>
      <c r="M37" s="85">
        <f t="shared" si="9"/>
        <v>84.508990318118947</v>
      </c>
      <c r="N37" s="85">
        <f t="shared" si="9"/>
        <v>79.440389294403886</v>
      </c>
      <c r="O37" s="85">
        <f t="shared" si="9"/>
        <v>81.793478260869563</v>
      </c>
      <c r="P37" s="85">
        <f t="shared" si="9"/>
        <v>67.377201112140867</v>
      </c>
      <c r="Q37" s="96"/>
      <c r="R37" s="96"/>
      <c r="S37" s="96"/>
      <c r="T37" s="96"/>
      <c r="U37" s="96"/>
      <c r="V37" s="96"/>
      <c r="W37" s="96"/>
      <c r="X37" s="96"/>
      <c r="Y37" s="96"/>
      <c r="Z37" s="96"/>
      <c r="AA37" s="96"/>
      <c r="AB37" s="96"/>
      <c r="AC37" s="96"/>
      <c r="AD37" s="96"/>
      <c r="AE37" s="96"/>
      <c r="AF37" s="96"/>
      <c r="AG37" s="96"/>
      <c r="AH37" s="96"/>
      <c r="AI37" s="96"/>
      <c r="AJ37" s="96"/>
      <c r="AK37" s="96"/>
      <c r="AL37" s="86">
        <f>AL36/AL35*100</f>
        <v>81.349419810958267</v>
      </c>
    </row>
    <row r="38" spans="2:38" ht="15.9" customHeight="1" x14ac:dyDescent="0.25">
      <c r="B38" s="463" t="s">
        <v>99</v>
      </c>
      <c r="C38" s="7" t="s">
        <v>109</v>
      </c>
      <c r="D38" s="80" t="s">
        <v>22</v>
      </c>
      <c r="E38" s="81">
        <v>1945</v>
      </c>
      <c r="F38" s="81">
        <v>2729</v>
      </c>
      <c r="G38" s="81">
        <v>336</v>
      </c>
      <c r="H38" s="81">
        <v>442</v>
      </c>
      <c r="I38" s="81">
        <v>378</v>
      </c>
      <c r="J38" s="81">
        <v>1153</v>
      </c>
      <c r="K38" s="81">
        <v>769</v>
      </c>
      <c r="L38" s="81">
        <v>379</v>
      </c>
      <c r="M38" s="81">
        <v>631</v>
      </c>
      <c r="N38" s="81">
        <v>665</v>
      </c>
      <c r="O38" s="81">
        <v>623</v>
      </c>
      <c r="P38" s="81">
        <v>775</v>
      </c>
      <c r="Q38" s="81">
        <v>781</v>
      </c>
      <c r="R38" s="81">
        <v>811</v>
      </c>
      <c r="S38" s="81"/>
      <c r="T38" s="81"/>
      <c r="U38" s="81"/>
      <c r="V38" s="81"/>
      <c r="W38" s="81"/>
      <c r="X38" s="81"/>
      <c r="Y38" s="81"/>
      <c r="Z38" s="81"/>
      <c r="AA38" s="81"/>
      <c r="AB38" s="81"/>
      <c r="AC38" s="81"/>
      <c r="AD38" s="81"/>
      <c r="AE38" s="81"/>
      <c r="AF38" s="81"/>
      <c r="AG38" s="81"/>
      <c r="AH38" s="81"/>
      <c r="AI38" s="81"/>
      <c r="AJ38" s="81"/>
      <c r="AK38" s="81"/>
      <c r="AL38" s="82">
        <f>SUM(E38:R38)</f>
        <v>12417</v>
      </c>
    </row>
    <row r="39" spans="2:38" ht="15.9" customHeight="1" x14ac:dyDescent="0.25">
      <c r="B39" s="463"/>
      <c r="C39" s="79" t="s">
        <v>110</v>
      </c>
      <c r="D39" s="80" t="s">
        <v>22</v>
      </c>
      <c r="E39" s="81">
        <v>1716</v>
      </c>
      <c r="F39" s="81">
        <v>2461</v>
      </c>
      <c r="G39" s="81">
        <v>302</v>
      </c>
      <c r="H39" s="81">
        <v>399</v>
      </c>
      <c r="I39" s="81">
        <v>316</v>
      </c>
      <c r="J39" s="81">
        <v>992</v>
      </c>
      <c r="K39" s="81">
        <v>641</v>
      </c>
      <c r="L39" s="81">
        <v>319</v>
      </c>
      <c r="M39" s="81">
        <v>521</v>
      </c>
      <c r="N39" s="81">
        <v>559</v>
      </c>
      <c r="O39" s="81">
        <v>488</v>
      </c>
      <c r="P39" s="81">
        <v>592</v>
      </c>
      <c r="Q39" s="81">
        <v>471</v>
      </c>
      <c r="R39" s="81">
        <v>436</v>
      </c>
      <c r="S39" s="81"/>
      <c r="T39" s="81"/>
      <c r="U39" s="81"/>
      <c r="V39" s="81"/>
      <c r="W39" s="81"/>
      <c r="X39" s="81"/>
      <c r="Y39" s="81"/>
      <c r="Z39" s="81"/>
      <c r="AA39" s="81"/>
      <c r="AB39" s="81"/>
      <c r="AC39" s="81"/>
      <c r="AD39" s="81"/>
      <c r="AE39" s="81"/>
      <c r="AF39" s="81"/>
      <c r="AG39" s="81"/>
      <c r="AH39" s="81"/>
      <c r="AI39" s="81"/>
      <c r="AJ39" s="81"/>
      <c r="AK39" s="81"/>
      <c r="AL39" s="82">
        <f>SUM(E39:R39)</f>
        <v>10213</v>
      </c>
    </row>
    <row r="40" spans="2:38" ht="15.9" customHeight="1" x14ac:dyDescent="0.25">
      <c r="B40" s="463"/>
      <c r="C40" s="89" t="s">
        <v>37</v>
      </c>
      <c r="D40" s="90" t="s">
        <v>32</v>
      </c>
      <c r="E40" s="91">
        <f t="shared" ref="E40:I40" si="10">E39/E38*100</f>
        <v>88.226221079691513</v>
      </c>
      <c r="F40" s="91">
        <f t="shared" si="10"/>
        <v>90.179552949798463</v>
      </c>
      <c r="G40" s="91">
        <f t="shared" si="10"/>
        <v>89.88095238095238</v>
      </c>
      <c r="H40" s="91">
        <f t="shared" si="10"/>
        <v>90.271493212669682</v>
      </c>
      <c r="I40" s="91">
        <f t="shared" si="10"/>
        <v>83.597883597883595</v>
      </c>
      <c r="J40" s="91">
        <f t="shared" ref="J40:AL40" si="11">J39/J38*100</f>
        <v>86.036426712922804</v>
      </c>
      <c r="K40" s="91">
        <f t="shared" si="11"/>
        <v>83.355006501950584</v>
      </c>
      <c r="L40" s="91">
        <f t="shared" si="11"/>
        <v>84.168865435356196</v>
      </c>
      <c r="M40" s="91">
        <f t="shared" si="11"/>
        <v>82.567353407290014</v>
      </c>
      <c r="N40" s="91">
        <f t="shared" si="11"/>
        <v>84.060150375939841</v>
      </c>
      <c r="O40" s="91">
        <f t="shared" si="11"/>
        <v>78.330658105938994</v>
      </c>
      <c r="P40" s="91">
        <f t="shared" si="11"/>
        <v>76.387096774193552</v>
      </c>
      <c r="Q40" s="91">
        <f t="shared" si="11"/>
        <v>60.307298335467351</v>
      </c>
      <c r="R40" s="91">
        <f t="shared" si="11"/>
        <v>53.760789149198516</v>
      </c>
      <c r="S40" s="91"/>
      <c r="T40" s="91"/>
      <c r="U40" s="91"/>
      <c r="V40" s="91"/>
      <c r="W40" s="91"/>
      <c r="X40" s="91"/>
      <c r="Y40" s="91"/>
      <c r="Z40" s="91"/>
      <c r="AA40" s="91"/>
      <c r="AB40" s="91"/>
      <c r="AC40" s="91"/>
      <c r="AD40" s="91"/>
      <c r="AE40" s="91"/>
      <c r="AF40" s="91"/>
      <c r="AG40" s="91"/>
      <c r="AH40" s="91"/>
      <c r="AI40" s="91"/>
      <c r="AJ40" s="91"/>
      <c r="AK40" s="91"/>
      <c r="AL40" s="92">
        <f t="shared" si="11"/>
        <v>82.250140935813803</v>
      </c>
    </row>
    <row r="41" spans="2:38" ht="15.9" customHeight="1" x14ac:dyDescent="0.25">
      <c r="B41" s="466" t="s">
        <v>781</v>
      </c>
      <c r="C41" s="19" t="s">
        <v>796</v>
      </c>
      <c r="D41" s="93" t="s">
        <v>22</v>
      </c>
      <c r="E41" s="94">
        <v>1745</v>
      </c>
      <c r="F41" s="94">
        <v>2505</v>
      </c>
      <c r="G41" s="94">
        <v>308</v>
      </c>
      <c r="H41" s="94">
        <v>408</v>
      </c>
      <c r="I41" s="94">
        <v>317</v>
      </c>
      <c r="J41" s="94">
        <v>1007</v>
      </c>
      <c r="K41" s="94">
        <v>657</v>
      </c>
      <c r="L41" s="94">
        <v>324</v>
      </c>
      <c r="M41" s="94">
        <v>536</v>
      </c>
      <c r="N41" s="94">
        <v>564</v>
      </c>
      <c r="O41" s="94">
        <v>498</v>
      </c>
      <c r="P41" s="94">
        <v>610</v>
      </c>
      <c r="Q41" s="94">
        <v>493</v>
      </c>
      <c r="R41" s="94">
        <v>480</v>
      </c>
      <c r="S41" s="94">
        <v>1715</v>
      </c>
      <c r="T41" s="94">
        <v>553</v>
      </c>
      <c r="U41" s="94">
        <v>648</v>
      </c>
      <c r="V41" s="94"/>
      <c r="W41" s="94"/>
      <c r="X41" s="94"/>
      <c r="Y41" s="94"/>
      <c r="Z41" s="94"/>
      <c r="AA41" s="94"/>
      <c r="AB41" s="94"/>
      <c r="AC41" s="94"/>
      <c r="AD41" s="94"/>
      <c r="AE41" s="94"/>
      <c r="AF41" s="94"/>
      <c r="AG41" s="94"/>
      <c r="AH41" s="94"/>
      <c r="AI41" s="94"/>
      <c r="AJ41" s="94"/>
      <c r="AK41" s="94"/>
      <c r="AL41" s="95">
        <f>SUM(E41:U41)</f>
        <v>13368</v>
      </c>
    </row>
    <row r="42" spans="2:38" ht="15.9" customHeight="1" x14ac:dyDescent="0.25">
      <c r="B42" s="463"/>
      <c r="C42" s="79" t="s">
        <v>797</v>
      </c>
      <c r="D42" s="80" t="s">
        <v>22</v>
      </c>
      <c r="E42" s="81">
        <v>1510</v>
      </c>
      <c r="F42" s="81">
        <v>2231</v>
      </c>
      <c r="G42" s="81">
        <v>270</v>
      </c>
      <c r="H42" s="81">
        <v>352</v>
      </c>
      <c r="I42" s="81">
        <v>271</v>
      </c>
      <c r="J42" s="81">
        <v>888</v>
      </c>
      <c r="K42" s="81">
        <v>571</v>
      </c>
      <c r="L42" s="81">
        <v>279</v>
      </c>
      <c r="M42" s="81">
        <v>457</v>
      </c>
      <c r="N42" s="81">
        <v>475</v>
      </c>
      <c r="O42" s="81">
        <v>429</v>
      </c>
      <c r="P42" s="81">
        <v>508</v>
      </c>
      <c r="Q42" s="81">
        <v>378</v>
      </c>
      <c r="R42" s="81">
        <v>358</v>
      </c>
      <c r="S42" s="81">
        <v>1207</v>
      </c>
      <c r="T42" s="81">
        <v>358</v>
      </c>
      <c r="U42" s="81">
        <v>382</v>
      </c>
      <c r="V42" s="81"/>
      <c r="W42" s="81"/>
      <c r="X42" s="81"/>
      <c r="Y42" s="81"/>
      <c r="Z42" s="81"/>
      <c r="AA42" s="81"/>
      <c r="AB42" s="81"/>
      <c r="AC42" s="81"/>
      <c r="AD42" s="81"/>
      <c r="AE42" s="81"/>
      <c r="AF42" s="81"/>
      <c r="AG42" s="81"/>
      <c r="AH42" s="81"/>
      <c r="AI42" s="81"/>
      <c r="AJ42" s="81"/>
      <c r="AK42" s="81"/>
      <c r="AL42" s="82">
        <f>SUM(E42:U42)</f>
        <v>10924</v>
      </c>
    </row>
    <row r="43" spans="2:38" ht="15.9" customHeight="1" x14ac:dyDescent="0.25">
      <c r="B43" s="464"/>
      <c r="C43" s="83" t="s">
        <v>37</v>
      </c>
      <c r="D43" s="88" t="s">
        <v>32</v>
      </c>
      <c r="E43" s="85">
        <f t="shared" ref="E43:AL43" si="12">E42/E41*100</f>
        <v>86.532951289398284</v>
      </c>
      <c r="F43" s="85">
        <f t="shared" si="12"/>
        <v>89.061876247504983</v>
      </c>
      <c r="G43" s="85">
        <f t="shared" si="12"/>
        <v>87.662337662337663</v>
      </c>
      <c r="H43" s="85">
        <f t="shared" si="12"/>
        <v>86.274509803921575</v>
      </c>
      <c r="I43" s="85">
        <f t="shared" si="12"/>
        <v>85.488958990536275</v>
      </c>
      <c r="J43" s="85">
        <f t="shared" si="12"/>
        <v>88.182720953326708</v>
      </c>
      <c r="K43" s="85">
        <f t="shared" si="12"/>
        <v>86.910197869101978</v>
      </c>
      <c r="L43" s="85">
        <f t="shared" si="12"/>
        <v>86.111111111111114</v>
      </c>
      <c r="M43" s="85">
        <f t="shared" si="12"/>
        <v>85.261194029850756</v>
      </c>
      <c r="N43" s="85">
        <f t="shared" si="12"/>
        <v>84.219858156028366</v>
      </c>
      <c r="O43" s="85">
        <f t="shared" si="12"/>
        <v>86.144578313253021</v>
      </c>
      <c r="P43" s="85">
        <f t="shared" si="12"/>
        <v>83.278688524590166</v>
      </c>
      <c r="Q43" s="85">
        <f t="shared" si="12"/>
        <v>76.673427991886413</v>
      </c>
      <c r="R43" s="85">
        <f t="shared" si="12"/>
        <v>74.583333333333329</v>
      </c>
      <c r="S43" s="85">
        <f t="shared" ref="S43:U43" si="13">S42/S41*100</f>
        <v>70.37900874635568</v>
      </c>
      <c r="T43" s="85">
        <f t="shared" ref="T43" si="14">T42/T41*100</f>
        <v>64.73779385171791</v>
      </c>
      <c r="U43" s="85">
        <f t="shared" si="13"/>
        <v>58.950617283950614</v>
      </c>
      <c r="V43" s="85"/>
      <c r="W43" s="85"/>
      <c r="X43" s="85"/>
      <c r="Y43" s="85"/>
      <c r="Z43" s="85"/>
      <c r="AA43" s="85"/>
      <c r="AB43" s="85"/>
      <c r="AC43" s="85"/>
      <c r="AD43" s="85"/>
      <c r="AE43" s="85"/>
      <c r="AF43" s="85"/>
      <c r="AG43" s="85"/>
      <c r="AH43" s="85"/>
      <c r="AI43" s="85"/>
      <c r="AJ43" s="85"/>
      <c r="AK43" s="85"/>
      <c r="AL43" s="86">
        <f t="shared" si="12"/>
        <v>81.717534410532608</v>
      </c>
    </row>
    <row r="44" spans="2:38" ht="15.9" customHeight="1" x14ac:dyDescent="0.25">
      <c r="B44" s="466" t="s">
        <v>813</v>
      </c>
      <c r="C44" s="19" t="s">
        <v>822</v>
      </c>
      <c r="D44" s="93" t="s">
        <v>22</v>
      </c>
      <c r="E44" s="94">
        <v>1527</v>
      </c>
      <c r="F44" s="94">
        <v>2268</v>
      </c>
      <c r="G44" s="94">
        <v>270</v>
      </c>
      <c r="H44" s="94">
        <v>359</v>
      </c>
      <c r="I44" s="94">
        <v>277</v>
      </c>
      <c r="J44" s="94">
        <v>898</v>
      </c>
      <c r="K44" s="94">
        <v>577</v>
      </c>
      <c r="L44" s="94">
        <v>275</v>
      </c>
      <c r="M44" s="94">
        <v>462</v>
      </c>
      <c r="N44" s="94">
        <v>477</v>
      </c>
      <c r="O44" s="94">
        <v>437</v>
      </c>
      <c r="P44" s="94">
        <v>525</v>
      </c>
      <c r="Q44" s="94">
        <v>388</v>
      </c>
      <c r="R44" s="94">
        <v>369</v>
      </c>
      <c r="S44" s="94">
        <v>1265</v>
      </c>
      <c r="T44" s="94">
        <v>375</v>
      </c>
      <c r="U44" s="94">
        <v>435</v>
      </c>
      <c r="V44" s="94">
        <v>905</v>
      </c>
      <c r="W44" s="94">
        <v>862</v>
      </c>
      <c r="X44" s="94"/>
      <c r="Y44" s="94"/>
      <c r="Z44" s="94"/>
      <c r="AA44" s="94"/>
      <c r="AB44" s="94"/>
      <c r="AC44" s="94"/>
      <c r="AD44" s="94"/>
      <c r="AE44" s="94"/>
      <c r="AF44" s="94"/>
      <c r="AG44" s="94"/>
      <c r="AH44" s="94"/>
      <c r="AI44" s="94"/>
      <c r="AJ44" s="94"/>
      <c r="AK44" s="94"/>
      <c r="AL44" s="95">
        <f>SUM(E44:W44)</f>
        <v>12951</v>
      </c>
    </row>
    <row r="45" spans="2:38" ht="15.9" customHeight="1" x14ac:dyDescent="0.25">
      <c r="B45" s="463"/>
      <c r="C45" s="79" t="s">
        <v>823</v>
      </c>
      <c r="D45" s="80" t="s">
        <v>22</v>
      </c>
      <c r="E45" s="81">
        <v>1327</v>
      </c>
      <c r="F45" s="81">
        <v>2045</v>
      </c>
      <c r="G45" s="81">
        <v>227</v>
      </c>
      <c r="H45" s="81">
        <v>316</v>
      </c>
      <c r="I45" s="81">
        <v>239</v>
      </c>
      <c r="J45" s="81">
        <v>783</v>
      </c>
      <c r="K45" s="81">
        <v>484</v>
      </c>
      <c r="L45" s="81">
        <v>227</v>
      </c>
      <c r="M45" s="81">
        <v>377</v>
      </c>
      <c r="N45" s="81">
        <v>399</v>
      </c>
      <c r="O45" s="81">
        <v>350</v>
      </c>
      <c r="P45" s="81">
        <v>430</v>
      </c>
      <c r="Q45" s="81">
        <v>289</v>
      </c>
      <c r="R45" s="81">
        <v>263</v>
      </c>
      <c r="S45" s="81">
        <v>1067</v>
      </c>
      <c r="T45" s="81">
        <v>300</v>
      </c>
      <c r="U45" s="81">
        <v>287</v>
      </c>
      <c r="V45" s="81">
        <v>502</v>
      </c>
      <c r="W45" s="81">
        <v>461</v>
      </c>
      <c r="X45" s="81"/>
      <c r="Y45" s="81"/>
      <c r="Z45" s="81"/>
      <c r="AA45" s="81"/>
      <c r="AB45" s="81"/>
      <c r="AC45" s="81"/>
      <c r="AD45" s="81"/>
      <c r="AE45" s="81"/>
      <c r="AF45" s="81"/>
      <c r="AG45" s="81"/>
      <c r="AH45" s="81"/>
      <c r="AI45" s="81"/>
      <c r="AJ45" s="81"/>
      <c r="AK45" s="81"/>
      <c r="AL45" s="82">
        <f>SUM(E45:W45)</f>
        <v>10373</v>
      </c>
    </row>
    <row r="46" spans="2:38" ht="15.9" customHeight="1" x14ac:dyDescent="0.25">
      <c r="B46" s="464"/>
      <c r="C46" s="83" t="s">
        <v>37</v>
      </c>
      <c r="D46" s="88" t="s">
        <v>32</v>
      </c>
      <c r="E46" s="85">
        <f t="shared" ref="E46:AL46" si="15">E45/E44*100</f>
        <v>86.90242305173544</v>
      </c>
      <c r="F46" s="85">
        <f t="shared" si="15"/>
        <v>90.167548500881836</v>
      </c>
      <c r="G46" s="85">
        <f t="shared" si="15"/>
        <v>84.074074074074076</v>
      </c>
      <c r="H46" s="85">
        <f t="shared" si="15"/>
        <v>88.022284122562681</v>
      </c>
      <c r="I46" s="85">
        <f t="shared" si="15"/>
        <v>86.281588447653434</v>
      </c>
      <c r="J46" s="85">
        <f t="shared" si="15"/>
        <v>87.193763919821833</v>
      </c>
      <c r="K46" s="85">
        <f t="shared" si="15"/>
        <v>83.882149046793756</v>
      </c>
      <c r="L46" s="85">
        <f t="shared" si="15"/>
        <v>82.545454545454547</v>
      </c>
      <c r="M46" s="85">
        <f t="shared" si="15"/>
        <v>81.601731601731601</v>
      </c>
      <c r="N46" s="85">
        <f t="shared" si="15"/>
        <v>83.647798742138363</v>
      </c>
      <c r="O46" s="85">
        <f t="shared" si="15"/>
        <v>80.091533180778029</v>
      </c>
      <c r="P46" s="85">
        <f t="shared" si="15"/>
        <v>81.904761904761898</v>
      </c>
      <c r="Q46" s="85">
        <f t="shared" si="15"/>
        <v>74.484536082474222</v>
      </c>
      <c r="R46" s="85">
        <f t="shared" si="15"/>
        <v>71.273712737127369</v>
      </c>
      <c r="S46" s="85">
        <f t="shared" si="15"/>
        <v>84.34782608695653</v>
      </c>
      <c r="T46" s="85">
        <f t="shared" si="15"/>
        <v>80</v>
      </c>
      <c r="U46" s="85">
        <f t="shared" si="15"/>
        <v>65.977011494252864</v>
      </c>
      <c r="V46" s="85">
        <f t="shared" ref="V46:W46" si="16">V45/V44*100</f>
        <v>55.469613259668506</v>
      </c>
      <c r="W46" s="85">
        <f t="shared" si="16"/>
        <v>53.480278422273784</v>
      </c>
      <c r="X46" s="85"/>
      <c r="Y46" s="85"/>
      <c r="Z46" s="85"/>
      <c r="AA46" s="85"/>
      <c r="AB46" s="85"/>
      <c r="AC46" s="85"/>
      <c r="AD46" s="85"/>
      <c r="AE46" s="85"/>
      <c r="AF46" s="85"/>
      <c r="AG46" s="85"/>
      <c r="AH46" s="85"/>
      <c r="AI46" s="85"/>
      <c r="AJ46" s="85"/>
      <c r="AK46" s="85"/>
      <c r="AL46" s="86">
        <f t="shared" si="15"/>
        <v>80.094201219983006</v>
      </c>
    </row>
    <row r="47" spans="2:38" ht="15.9" customHeight="1" x14ac:dyDescent="0.25">
      <c r="B47" s="463" t="s">
        <v>853</v>
      </c>
      <c r="C47" s="7" t="s">
        <v>854</v>
      </c>
      <c r="D47" s="80" t="s">
        <v>22</v>
      </c>
      <c r="E47" s="81">
        <v>1345</v>
      </c>
      <c r="F47" s="81">
        <v>2065</v>
      </c>
      <c r="G47" s="81">
        <v>228</v>
      </c>
      <c r="H47" s="81">
        <v>320</v>
      </c>
      <c r="I47" s="81">
        <v>243</v>
      </c>
      <c r="J47" s="81">
        <v>788</v>
      </c>
      <c r="K47" s="81">
        <v>490</v>
      </c>
      <c r="L47" s="81">
        <v>232</v>
      </c>
      <c r="M47" s="81">
        <v>382</v>
      </c>
      <c r="N47" s="81">
        <v>409</v>
      </c>
      <c r="O47" s="81">
        <v>350</v>
      </c>
      <c r="P47" s="81">
        <v>448</v>
      </c>
      <c r="Q47" s="81">
        <v>296</v>
      </c>
      <c r="R47" s="81">
        <v>278</v>
      </c>
      <c r="S47" s="81">
        <v>1086</v>
      </c>
      <c r="T47" s="81">
        <v>309</v>
      </c>
      <c r="U47" s="81">
        <v>317</v>
      </c>
      <c r="V47" s="81">
        <v>522</v>
      </c>
      <c r="W47" s="81">
        <v>505</v>
      </c>
      <c r="X47" s="81">
        <v>945</v>
      </c>
      <c r="Y47" s="81">
        <v>198</v>
      </c>
      <c r="Z47" s="81"/>
      <c r="AA47" s="81"/>
      <c r="AB47" s="81"/>
      <c r="AC47" s="81"/>
      <c r="AD47" s="81"/>
      <c r="AE47" s="81"/>
      <c r="AF47" s="81"/>
      <c r="AG47" s="81"/>
      <c r="AH47" s="81"/>
      <c r="AI47" s="81"/>
      <c r="AJ47" s="81"/>
      <c r="AK47" s="81"/>
      <c r="AL47" s="82">
        <f>SUM(E47:Y47)</f>
        <v>11756</v>
      </c>
    </row>
    <row r="48" spans="2:38" ht="15.9" customHeight="1" x14ac:dyDescent="0.25">
      <c r="B48" s="463"/>
      <c r="C48" s="79" t="s">
        <v>855</v>
      </c>
      <c r="D48" s="80" t="s">
        <v>22</v>
      </c>
      <c r="E48" s="81">
        <v>1110</v>
      </c>
      <c r="F48" s="81">
        <v>1790</v>
      </c>
      <c r="G48" s="81">
        <v>193</v>
      </c>
      <c r="H48" s="81">
        <v>268</v>
      </c>
      <c r="I48" s="81">
        <v>193</v>
      </c>
      <c r="J48" s="81">
        <v>633</v>
      </c>
      <c r="K48" s="81">
        <v>376</v>
      </c>
      <c r="L48" s="81">
        <v>187</v>
      </c>
      <c r="M48" s="81">
        <v>310</v>
      </c>
      <c r="N48" s="81">
        <v>323</v>
      </c>
      <c r="O48" s="81">
        <v>271</v>
      </c>
      <c r="P48" s="81">
        <v>337</v>
      </c>
      <c r="Q48" s="81">
        <v>222</v>
      </c>
      <c r="R48" s="81">
        <v>142</v>
      </c>
      <c r="S48" s="81">
        <v>861</v>
      </c>
      <c r="T48" s="81">
        <v>229</v>
      </c>
      <c r="U48" s="81">
        <v>179</v>
      </c>
      <c r="V48" s="81">
        <v>343</v>
      </c>
      <c r="W48" s="81">
        <v>281</v>
      </c>
      <c r="X48" s="81">
        <v>470</v>
      </c>
      <c r="Y48" s="81">
        <v>75</v>
      </c>
      <c r="Z48" s="81"/>
      <c r="AA48" s="81"/>
      <c r="AB48" s="81"/>
      <c r="AC48" s="81"/>
      <c r="AD48" s="81"/>
      <c r="AE48" s="81"/>
      <c r="AF48" s="81"/>
      <c r="AG48" s="81"/>
      <c r="AH48" s="81"/>
      <c r="AI48" s="81"/>
      <c r="AJ48" s="81"/>
      <c r="AK48" s="81"/>
      <c r="AL48" s="82">
        <f>SUM(E48:Y48)</f>
        <v>8793</v>
      </c>
    </row>
    <row r="49" spans="2:41" ht="15.9" customHeight="1" x14ac:dyDescent="0.25">
      <c r="B49" s="463"/>
      <c r="C49" s="89" t="s">
        <v>37</v>
      </c>
      <c r="D49" s="90" t="s">
        <v>32</v>
      </c>
      <c r="E49" s="91">
        <f t="shared" ref="E49:Y49" si="17">E48/E47*100</f>
        <v>82.527881040892197</v>
      </c>
      <c r="F49" s="91">
        <f t="shared" si="17"/>
        <v>86.682808716707029</v>
      </c>
      <c r="G49" s="91">
        <f t="shared" si="17"/>
        <v>84.649122807017534</v>
      </c>
      <c r="H49" s="91">
        <f t="shared" si="17"/>
        <v>83.75</v>
      </c>
      <c r="I49" s="91">
        <f t="shared" si="17"/>
        <v>79.423868312757207</v>
      </c>
      <c r="J49" s="91">
        <f t="shared" si="17"/>
        <v>80.329949238578678</v>
      </c>
      <c r="K49" s="91">
        <f t="shared" si="17"/>
        <v>76.734693877551024</v>
      </c>
      <c r="L49" s="91">
        <f t="shared" si="17"/>
        <v>80.603448275862064</v>
      </c>
      <c r="M49" s="91">
        <f t="shared" si="17"/>
        <v>81.15183246073299</v>
      </c>
      <c r="N49" s="91">
        <f t="shared" si="17"/>
        <v>78.973105134474338</v>
      </c>
      <c r="O49" s="91">
        <f t="shared" si="17"/>
        <v>77.428571428571431</v>
      </c>
      <c r="P49" s="91">
        <f t="shared" si="17"/>
        <v>75.223214285714292</v>
      </c>
      <c r="Q49" s="91">
        <f t="shared" si="17"/>
        <v>75</v>
      </c>
      <c r="R49" s="91">
        <f t="shared" si="17"/>
        <v>51.079136690647488</v>
      </c>
      <c r="S49" s="91">
        <f t="shared" si="17"/>
        <v>79.281767955801115</v>
      </c>
      <c r="T49" s="91">
        <f t="shared" si="17"/>
        <v>74.110032362459549</v>
      </c>
      <c r="U49" s="91">
        <f t="shared" si="17"/>
        <v>56.466876971608841</v>
      </c>
      <c r="V49" s="91">
        <f t="shared" si="17"/>
        <v>65.708812260536405</v>
      </c>
      <c r="W49" s="91">
        <f t="shared" si="17"/>
        <v>55.643564356435647</v>
      </c>
      <c r="X49" s="91">
        <f t="shared" si="17"/>
        <v>49.735449735449734</v>
      </c>
      <c r="Y49" s="91">
        <f t="shared" si="17"/>
        <v>37.878787878787875</v>
      </c>
      <c r="Z49" s="91"/>
      <c r="AA49" s="91"/>
      <c r="AB49" s="91"/>
      <c r="AC49" s="91"/>
      <c r="AD49" s="91"/>
      <c r="AE49" s="91"/>
      <c r="AF49" s="91"/>
      <c r="AG49" s="91"/>
      <c r="AH49" s="91"/>
      <c r="AI49" s="91"/>
      <c r="AJ49" s="91"/>
      <c r="AK49" s="91"/>
      <c r="AL49" s="92">
        <f t="shared" ref="AL49" si="18">AL48/AL47*100</f>
        <v>74.79584892820688</v>
      </c>
    </row>
    <row r="50" spans="2:41" customFormat="1" ht="15.9" customHeight="1" x14ac:dyDescent="0.25">
      <c r="B50" s="466" t="s">
        <v>887</v>
      </c>
      <c r="C50" s="19" t="s">
        <v>891</v>
      </c>
      <c r="D50" s="93" t="s">
        <v>22</v>
      </c>
      <c r="E50" s="94">
        <v>1113</v>
      </c>
      <c r="F50" s="94">
        <v>1834</v>
      </c>
      <c r="G50" s="94">
        <v>196</v>
      </c>
      <c r="H50" s="94">
        <v>272</v>
      </c>
      <c r="I50" s="94">
        <v>196</v>
      </c>
      <c r="J50" s="94">
        <v>640</v>
      </c>
      <c r="K50" s="94">
        <v>380</v>
      </c>
      <c r="L50" s="94">
        <v>189</v>
      </c>
      <c r="M50" s="94">
        <v>312</v>
      </c>
      <c r="N50" s="94">
        <v>325</v>
      </c>
      <c r="O50" s="94">
        <v>273</v>
      </c>
      <c r="P50" s="94">
        <v>342</v>
      </c>
      <c r="Q50" s="94">
        <v>224</v>
      </c>
      <c r="R50" s="94">
        <v>149</v>
      </c>
      <c r="S50" s="94">
        <v>874</v>
      </c>
      <c r="T50" s="94">
        <v>232</v>
      </c>
      <c r="U50" s="94">
        <v>181</v>
      </c>
      <c r="V50" s="94">
        <v>352</v>
      </c>
      <c r="W50" s="94">
        <v>299</v>
      </c>
      <c r="X50" s="94">
        <v>486</v>
      </c>
      <c r="Y50" s="94">
        <v>82</v>
      </c>
      <c r="Z50" s="94">
        <v>735</v>
      </c>
      <c r="AA50" s="94">
        <v>78</v>
      </c>
      <c r="AB50" s="94">
        <v>331</v>
      </c>
      <c r="AC50" s="94"/>
      <c r="AD50" s="94"/>
      <c r="AE50" s="94"/>
      <c r="AF50" s="94"/>
      <c r="AG50" s="94"/>
      <c r="AH50" s="94"/>
      <c r="AI50" s="94"/>
      <c r="AJ50" s="94"/>
      <c r="AK50" s="94"/>
      <c r="AL50" s="95">
        <f>SUM(E50:AB50)</f>
        <v>10095</v>
      </c>
      <c r="AM50" s="25"/>
      <c r="AN50" s="25"/>
      <c r="AO50" s="25"/>
    </row>
    <row r="51" spans="2:41" ht="15.9" customHeight="1" x14ac:dyDescent="0.25">
      <c r="B51" s="463"/>
      <c r="C51" s="79" t="s">
        <v>890</v>
      </c>
      <c r="D51" s="80" t="s">
        <v>22</v>
      </c>
      <c r="E51" s="81">
        <v>1055</v>
      </c>
      <c r="F51" s="81">
        <v>1771</v>
      </c>
      <c r="G51" s="81">
        <v>192</v>
      </c>
      <c r="H51" s="81">
        <v>257</v>
      </c>
      <c r="I51" s="81">
        <v>180</v>
      </c>
      <c r="J51" s="81">
        <v>662</v>
      </c>
      <c r="K51" s="81">
        <v>355</v>
      </c>
      <c r="L51" s="81">
        <v>188</v>
      </c>
      <c r="M51" s="81">
        <v>300</v>
      </c>
      <c r="N51" s="81">
        <v>304</v>
      </c>
      <c r="O51" s="81">
        <v>268</v>
      </c>
      <c r="P51" s="81">
        <v>342</v>
      </c>
      <c r="Q51" s="81">
        <v>225</v>
      </c>
      <c r="R51" s="81">
        <v>162</v>
      </c>
      <c r="S51" s="81">
        <v>827</v>
      </c>
      <c r="T51" s="81">
        <v>213</v>
      </c>
      <c r="U51" s="81">
        <v>178</v>
      </c>
      <c r="V51" s="81">
        <v>304</v>
      </c>
      <c r="W51" s="81">
        <v>274</v>
      </c>
      <c r="X51" s="81">
        <v>441</v>
      </c>
      <c r="Y51" s="81">
        <v>70</v>
      </c>
      <c r="Z51" s="81">
        <v>454</v>
      </c>
      <c r="AA51" s="81">
        <v>46</v>
      </c>
      <c r="AB51" s="81">
        <v>196</v>
      </c>
      <c r="AC51" s="81"/>
      <c r="AD51" s="81"/>
      <c r="AE51" s="81"/>
      <c r="AF51" s="81"/>
      <c r="AG51" s="81"/>
      <c r="AH51" s="81"/>
      <c r="AI51" s="81"/>
      <c r="AJ51" s="81"/>
      <c r="AK51" s="81"/>
      <c r="AL51" s="82">
        <f>SUM(E51:AB51)</f>
        <v>9264</v>
      </c>
    </row>
    <row r="52" spans="2:41" ht="15.9" customHeight="1" x14ac:dyDescent="0.25">
      <c r="B52" s="464"/>
      <c r="C52" s="83" t="s">
        <v>37</v>
      </c>
      <c r="D52" s="88" t="s">
        <v>32</v>
      </c>
      <c r="E52" s="85">
        <f t="shared" ref="E52:AB52" si="19">E51/E50*100</f>
        <v>94.788858939802338</v>
      </c>
      <c r="F52" s="85">
        <f t="shared" si="19"/>
        <v>96.564885496183209</v>
      </c>
      <c r="G52" s="85">
        <f t="shared" si="19"/>
        <v>97.959183673469383</v>
      </c>
      <c r="H52" s="85">
        <f t="shared" si="19"/>
        <v>94.485294117647058</v>
      </c>
      <c r="I52" s="85">
        <f t="shared" si="19"/>
        <v>91.83673469387756</v>
      </c>
      <c r="J52" s="85">
        <f t="shared" si="19"/>
        <v>103.4375</v>
      </c>
      <c r="K52" s="85">
        <f t="shared" si="19"/>
        <v>93.421052631578945</v>
      </c>
      <c r="L52" s="85">
        <f t="shared" si="19"/>
        <v>99.470899470899468</v>
      </c>
      <c r="M52" s="85">
        <f t="shared" si="19"/>
        <v>96.15384615384616</v>
      </c>
      <c r="N52" s="85">
        <f t="shared" si="19"/>
        <v>93.538461538461533</v>
      </c>
      <c r="O52" s="85">
        <f t="shared" si="19"/>
        <v>98.168498168498161</v>
      </c>
      <c r="P52" s="85">
        <f t="shared" si="19"/>
        <v>100</v>
      </c>
      <c r="Q52" s="85">
        <f t="shared" si="19"/>
        <v>100.44642857142858</v>
      </c>
      <c r="R52" s="85">
        <f t="shared" si="19"/>
        <v>108.7248322147651</v>
      </c>
      <c r="S52" s="85">
        <f t="shared" si="19"/>
        <v>94.622425629290618</v>
      </c>
      <c r="T52" s="85">
        <f t="shared" si="19"/>
        <v>91.810344827586206</v>
      </c>
      <c r="U52" s="85">
        <f t="shared" si="19"/>
        <v>98.342541436464089</v>
      </c>
      <c r="V52" s="85">
        <f t="shared" si="19"/>
        <v>86.36363636363636</v>
      </c>
      <c r="W52" s="85">
        <f t="shared" si="19"/>
        <v>91.638795986622071</v>
      </c>
      <c r="X52" s="85">
        <f t="shared" si="19"/>
        <v>90.740740740740748</v>
      </c>
      <c r="Y52" s="85">
        <f t="shared" si="19"/>
        <v>85.365853658536579</v>
      </c>
      <c r="Z52" s="85">
        <f t="shared" si="19"/>
        <v>61.7687074829932</v>
      </c>
      <c r="AA52" s="85">
        <f t="shared" si="19"/>
        <v>58.974358974358978</v>
      </c>
      <c r="AB52" s="85">
        <f t="shared" si="19"/>
        <v>59.21450151057401</v>
      </c>
      <c r="AC52" s="85"/>
      <c r="AD52" s="85"/>
      <c r="AE52" s="85"/>
      <c r="AF52" s="85"/>
      <c r="AG52" s="85"/>
      <c r="AH52" s="85"/>
      <c r="AI52" s="85"/>
      <c r="AJ52" s="85"/>
      <c r="AK52" s="85"/>
      <c r="AL52" s="86">
        <f t="shared" ref="AL52" si="20">AL51/AL50*100</f>
        <v>91.768202080237742</v>
      </c>
    </row>
    <row r="53" spans="2:41" customFormat="1" ht="15.9" customHeight="1" x14ac:dyDescent="0.25">
      <c r="B53" s="466" t="s">
        <v>919</v>
      </c>
      <c r="C53" s="19" t="s">
        <v>927</v>
      </c>
      <c r="D53" s="93" t="s">
        <v>22</v>
      </c>
      <c r="E53" s="94">
        <v>1073</v>
      </c>
      <c r="F53" s="94">
        <v>1783</v>
      </c>
      <c r="G53" s="94">
        <v>193</v>
      </c>
      <c r="H53" s="94">
        <v>258</v>
      </c>
      <c r="I53" s="94">
        <v>184</v>
      </c>
      <c r="J53" s="94">
        <v>672</v>
      </c>
      <c r="K53" s="94">
        <v>363</v>
      </c>
      <c r="L53" s="94">
        <v>187</v>
      </c>
      <c r="M53" s="94">
        <v>301</v>
      </c>
      <c r="N53" s="94">
        <v>315</v>
      </c>
      <c r="O53" s="94">
        <v>267</v>
      </c>
      <c r="P53" s="94">
        <v>349</v>
      </c>
      <c r="Q53" s="94">
        <v>228</v>
      </c>
      <c r="R53" s="94">
        <v>167</v>
      </c>
      <c r="S53" s="94">
        <v>831</v>
      </c>
      <c r="T53" s="94">
        <v>216</v>
      </c>
      <c r="U53" s="94">
        <v>185</v>
      </c>
      <c r="V53" s="94">
        <v>306</v>
      </c>
      <c r="W53" s="94">
        <v>288</v>
      </c>
      <c r="X53" s="94">
        <v>452</v>
      </c>
      <c r="Y53" s="94">
        <v>85</v>
      </c>
      <c r="Z53" s="94">
        <v>467</v>
      </c>
      <c r="AA53" s="94">
        <v>52</v>
      </c>
      <c r="AB53" s="94">
        <v>221</v>
      </c>
      <c r="AC53" s="94">
        <v>1273</v>
      </c>
      <c r="AD53" s="94">
        <v>118</v>
      </c>
      <c r="AE53" s="94">
        <v>261</v>
      </c>
      <c r="AF53" s="94"/>
      <c r="AG53" s="94"/>
      <c r="AH53" s="94"/>
      <c r="AI53" s="94"/>
      <c r="AJ53" s="94"/>
      <c r="AK53" s="94"/>
      <c r="AL53" s="95">
        <f>SUM(E53:AE53)</f>
        <v>11095</v>
      </c>
      <c r="AM53" s="25"/>
      <c r="AN53" s="25"/>
      <c r="AO53" s="25"/>
    </row>
    <row r="54" spans="2:41" ht="15.9" customHeight="1" x14ac:dyDescent="0.25">
      <c r="B54" s="463"/>
      <c r="C54" s="79" t="s">
        <v>926</v>
      </c>
      <c r="D54" s="80" t="s">
        <v>22</v>
      </c>
      <c r="E54" s="81">
        <v>949</v>
      </c>
      <c r="F54" s="81">
        <v>1607</v>
      </c>
      <c r="G54" s="81">
        <v>168</v>
      </c>
      <c r="H54" s="81">
        <v>240</v>
      </c>
      <c r="I54" s="81">
        <v>175</v>
      </c>
      <c r="J54" s="81">
        <v>603</v>
      </c>
      <c r="K54" s="81">
        <v>332</v>
      </c>
      <c r="L54" s="81">
        <v>159</v>
      </c>
      <c r="M54" s="81">
        <v>263</v>
      </c>
      <c r="N54" s="81">
        <v>269</v>
      </c>
      <c r="O54" s="81">
        <v>235</v>
      </c>
      <c r="P54" s="81">
        <v>291</v>
      </c>
      <c r="Q54" s="81">
        <v>184</v>
      </c>
      <c r="R54" s="81">
        <v>105</v>
      </c>
      <c r="S54" s="81">
        <v>737</v>
      </c>
      <c r="T54" s="81">
        <v>186</v>
      </c>
      <c r="U54" s="81">
        <v>114</v>
      </c>
      <c r="V54" s="81">
        <v>269</v>
      </c>
      <c r="W54" s="81">
        <v>153</v>
      </c>
      <c r="X54" s="81">
        <v>365</v>
      </c>
      <c r="Y54" s="81">
        <v>33</v>
      </c>
      <c r="Z54" s="81">
        <v>381</v>
      </c>
      <c r="AA54" s="81">
        <v>38</v>
      </c>
      <c r="AB54" s="81">
        <v>157</v>
      </c>
      <c r="AC54" s="81">
        <v>834</v>
      </c>
      <c r="AD54" s="81">
        <v>56</v>
      </c>
      <c r="AE54" s="81">
        <v>109</v>
      </c>
      <c r="AF54" s="81"/>
      <c r="AG54" s="81"/>
      <c r="AH54" s="81"/>
      <c r="AI54" s="81"/>
      <c r="AJ54" s="81"/>
      <c r="AK54" s="81"/>
      <c r="AL54" s="82">
        <f>SUM(E54:AE54)</f>
        <v>9012</v>
      </c>
    </row>
    <row r="55" spans="2:41" ht="15.9" customHeight="1" x14ac:dyDescent="0.25">
      <c r="B55" s="464"/>
      <c r="C55" s="83" t="s">
        <v>37</v>
      </c>
      <c r="D55" s="88" t="s">
        <v>32</v>
      </c>
      <c r="E55" s="85">
        <f t="shared" ref="E55:AL55" si="21">E54/E53*100</f>
        <v>88.44361602982292</v>
      </c>
      <c r="F55" s="85">
        <f t="shared" si="21"/>
        <v>90.128996074032528</v>
      </c>
      <c r="G55" s="85">
        <f t="shared" si="21"/>
        <v>87.046632124352328</v>
      </c>
      <c r="H55" s="85">
        <f t="shared" si="21"/>
        <v>93.023255813953483</v>
      </c>
      <c r="I55" s="85">
        <f t="shared" si="21"/>
        <v>95.108695652173907</v>
      </c>
      <c r="J55" s="85">
        <f t="shared" si="21"/>
        <v>89.732142857142861</v>
      </c>
      <c r="K55" s="85">
        <f t="shared" si="21"/>
        <v>91.460055096418742</v>
      </c>
      <c r="L55" s="85">
        <f t="shared" si="21"/>
        <v>85.026737967914428</v>
      </c>
      <c r="M55" s="85">
        <f t="shared" si="21"/>
        <v>87.375415282392026</v>
      </c>
      <c r="N55" s="85">
        <f t="shared" si="21"/>
        <v>85.396825396825392</v>
      </c>
      <c r="O55" s="85">
        <f t="shared" si="21"/>
        <v>88.014981273408239</v>
      </c>
      <c r="P55" s="85">
        <f t="shared" si="21"/>
        <v>83.381088825214903</v>
      </c>
      <c r="Q55" s="85">
        <f t="shared" si="21"/>
        <v>80.701754385964904</v>
      </c>
      <c r="R55" s="85">
        <f t="shared" si="21"/>
        <v>62.874251497005986</v>
      </c>
      <c r="S55" s="85">
        <f t="shared" si="21"/>
        <v>88.688327316486166</v>
      </c>
      <c r="T55" s="85">
        <f t="shared" si="21"/>
        <v>86.111111111111114</v>
      </c>
      <c r="U55" s="85">
        <f t="shared" si="21"/>
        <v>61.621621621621628</v>
      </c>
      <c r="V55" s="85">
        <f t="shared" si="21"/>
        <v>87.908496732026137</v>
      </c>
      <c r="W55" s="85">
        <f t="shared" si="21"/>
        <v>53.125</v>
      </c>
      <c r="X55" s="85">
        <f t="shared" si="21"/>
        <v>80.752212389380531</v>
      </c>
      <c r="Y55" s="85">
        <f t="shared" si="21"/>
        <v>38.82352941176471</v>
      </c>
      <c r="Z55" s="85">
        <f t="shared" si="21"/>
        <v>81.584582441113497</v>
      </c>
      <c r="AA55" s="85">
        <f t="shared" si="21"/>
        <v>73.076923076923066</v>
      </c>
      <c r="AB55" s="85">
        <f t="shared" si="21"/>
        <v>71.040723981900456</v>
      </c>
      <c r="AC55" s="85">
        <f t="shared" ref="AC55:AE55" si="22">AC54/AC53*100</f>
        <v>65.514532600157111</v>
      </c>
      <c r="AD55" s="85">
        <f t="shared" si="22"/>
        <v>47.457627118644069</v>
      </c>
      <c r="AE55" s="85">
        <f t="shared" si="22"/>
        <v>41.762452107279699</v>
      </c>
      <c r="AF55" s="85"/>
      <c r="AG55" s="85"/>
      <c r="AH55" s="85"/>
      <c r="AI55" s="85"/>
      <c r="AJ55" s="85"/>
      <c r="AK55" s="85"/>
      <c r="AL55" s="86">
        <f t="shared" si="21"/>
        <v>81.225777377196934</v>
      </c>
    </row>
    <row r="56" spans="2:41" customFormat="1" ht="15.9" customHeight="1" x14ac:dyDescent="0.25">
      <c r="B56" s="466" t="s">
        <v>939</v>
      </c>
      <c r="C56" s="19" t="s">
        <v>950</v>
      </c>
      <c r="D56" s="93" t="s">
        <v>22</v>
      </c>
      <c r="E56" s="94">
        <v>959</v>
      </c>
      <c r="F56" s="94">
        <v>1622</v>
      </c>
      <c r="G56" s="94">
        <v>170</v>
      </c>
      <c r="H56" s="94">
        <v>241</v>
      </c>
      <c r="I56" s="94">
        <v>176</v>
      </c>
      <c r="J56" s="94">
        <v>612</v>
      </c>
      <c r="K56" s="94">
        <v>334</v>
      </c>
      <c r="L56" s="94">
        <v>159</v>
      </c>
      <c r="M56" s="94">
        <v>266</v>
      </c>
      <c r="N56" s="94">
        <v>266</v>
      </c>
      <c r="O56" s="94">
        <v>244</v>
      </c>
      <c r="P56" s="94">
        <v>291</v>
      </c>
      <c r="Q56" s="94">
        <v>185</v>
      </c>
      <c r="R56" s="94">
        <v>112</v>
      </c>
      <c r="S56" s="94">
        <v>743</v>
      </c>
      <c r="T56" s="94">
        <v>190</v>
      </c>
      <c r="U56" s="94">
        <v>119</v>
      </c>
      <c r="V56" s="94">
        <v>268</v>
      </c>
      <c r="W56" s="94">
        <v>156</v>
      </c>
      <c r="X56" s="94">
        <v>372</v>
      </c>
      <c r="Y56" s="94">
        <v>35</v>
      </c>
      <c r="Z56" s="94">
        <v>391</v>
      </c>
      <c r="AA56" s="94">
        <v>40</v>
      </c>
      <c r="AB56" s="94">
        <v>173</v>
      </c>
      <c r="AC56" s="94">
        <v>856</v>
      </c>
      <c r="AD56" s="94">
        <v>56</v>
      </c>
      <c r="AE56" s="94">
        <v>117</v>
      </c>
      <c r="AF56" s="94">
        <v>873</v>
      </c>
      <c r="AG56" s="94">
        <v>125</v>
      </c>
      <c r="AH56" s="94"/>
      <c r="AI56" s="94"/>
      <c r="AJ56" s="94"/>
      <c r="AK56" s="94"/>
      <c r="AL56" s="95">
        <f>SUM(E56:AG56)</f>
        <v>10151</v>
      </c>
      <c r="AM56" s="25"/>
      <c r="AN56" s="25"/>
      <c r="AO56" s="25"/>
    </row>
    <row r="57" spans="2:41" ht="15.9" customHeight="1" x14ac:dyDescent="0.25">
      <c r="B57" s="463"/>
      <c r="C57" s="79" t="s">
        <v>951</v>
      </c>
      <c r="D57" s="80" t="s">
        <v>22</v>
      </c>
      <c r="E57" s="81">
        <v>854</v>
      </c>
      <c r="F57" s="81">
        <v>1462</v>
      </c>
      <c r="G57" s="81">
        <v>141</v>
      </c>
      <c r="H57" s="81">
        <v>208</v>
      </c>
      <c r="I57" s="81">
        <v>139</v>
      </c>
      <c r="J57" s="81">
        <v>535</v>
      </c>
      <c r="K57" s="81">
        <v>258</v>
      </c>
      <c r="L57" s="81">
        <v>137</v>
      </c>
      <c r="M57" s="81">
        <v>219</v>
      </c>
      <c r="N57" s="81">
        <v>209</v>
      </c>
      <c r="O57" s="81">
        <v>215</v>
      </c>
      <c r="P57" s="81">
        <v>235</v>
      </c>
      <c r="Q57" s="81">
        <v>156</v>
      </c>
      <c r="R57" s="81">
        <v>90</v>
      </c>
      <c r="S57" s="81">
        <v>627</v>
      </c>
      <c r="T57" s="81">
        <v>145</v>
      </c>
      <c r="U57" s="81">
        <v>100</v>
      </c>
      <c r="V57" s="81">
        <v>190</v>
      </c>
      <c r="W57" s="81">
        <v>148</v>
      </c>
      <c r="X57" s="81">
        <v>276</v>
      </c>
      <c r="Y57" s="81">
        <v>45</v>
      </c>
      <c r="Z57" s="81">
        <v>302</v>
      </c>
      <c r="AA57" s="81">
        <v>30</v>
      </c>
      <c r="AB57" s="81">
        <v>133</v>
      </c>
      <c r="AC57" s="81">
        <v>649</v>
      </c>
      <c r="AD57" s="81">
        <v>42</v>
      </c>
      <c r="AE57" s="81">
        <v>99</v>
      </c>
      <c r="AF57" s="81">
        <v>541</v>
      </c>
      <c r="AG57" s="81">
        <v>67</v>
      </c>
      <c r="AH57" s="81"/>
      <c r="AI57" s="81"/>
      <c r="AJ57" s="81"/>
      <c r="AK57" s="81"/>
      <c r="AL57" s="82">
        <f>SUM(E57:AG57)</f>
        <v>8252</v>
      </c>
    </row>
    <row r="58" spans="2:41" ht="15.9" customHeight="1" x14ac:dyDescent="0.25">
      <c r="B58" s="464"/>
      <c r="C58" s="83" t="s">
        <v>37</v>
      </c>
      <c r="D58" s="88" t="s">
        <v>32</v>
      </c>
      <c r="E58" s="86">
        <f t="shared" ref="E58:AG58" si="23">E57/E56*100</f>
        <v>89.051094890510953</v>
      </c>
      <c r="F58" s="86">
        <f t="shared" si="23"/>
        <v>90.135635018495691</v>
      </c>
      <c r="G58" s="86">
        <f t="shared" si="23"/>
        <v>82.941176470588246</v>
      </c>
      <c r="H58" s="86">
        <f t="shared" si="23"/>
        <v>86.30705394190872</v>
      </c>
      <c r="I58" s="86">
        <f t="shared" si="23"/>
        <v>78.977272727272734</v>
      </c>
      <c r="J58" s="86">
        <f t="shared" si="23"/>
        <v>87.41830065359477</v>
      </c>
      <c r="K58" s="86">
        <f t="shared" si="23"/>
        <v>77.245508982035929</v>
      </c>
      <c r="L58" s="86">
        <f t="shared" si="23"/>
        <v>86.163522012578625</v>
      </c>
      <c r="M58" s="86">
        <f t="shared" si="23"/>
        <v>82.330827067669176</v>
      </c>
      <c r="N58" s="86">
        <f t="shared" si="23"/>
        <v>78.571428571428569</v>
      </c>
      <c r="O58" s="86">
        <f t="shared" si="23"/>
        <v>88.114754098360663</v>
      </c>
      <c r="P58" s="86">
        <f t="shared" si="23"/>
        <v>80.756013745704465</v>
      </c>
      <c r="Q58" s="86">
        <f t="shared" si="23"/>
        <v>84.324324324324323</v>
      </c>
      <c r="R58" s="86">
        <f t="shared" si="23"/>
        <v>80.357142857142861</v>
      </c>
      <c r="S58" s="86">
        <f t="shared" si="23"/>
        <v>84.387617765814269</v>
      </c>
      <c r="T58" s="86">
        <f t="shared" si="23"/>
        <v>76.31578947368422</v>
      </c>
      <c r="U58" s="86">
        <f t="shared" si="23"/>
        <v>84.033613445378151</v>
      </c>
      <c r="V58" s="86">
        <f t="shared" si="23"/>
        <v>70.895522388059703</v>
      </c>
      <c r="W58" s="86">
        <f t="shared" si="23"/>
        <v>94.871794871794862</v>
      </c>
      <c r="X58" s="86">
        <f t="shared" si="23"/>
        <v>74.193548387096769</v>
      </c>
      <c r="Y58" s="86">
        <f t="shared" si="23"/>
        <v>128.57142857142858</v>
      </c>
      <c r="Z58" s="86">
        <f t="shared" si="23"/>
        <v>77.237851662404083</v>
      </c>
      <c r="AA58" s="86">
        <f t="shared" si="23"/>
        <v>75</v>
      </c>
      <c r="AB58" s="86">
        <f t="shared" si="23"/>
        <v>76.878612716763001</v>
      </c>
      <c r="AC58" s="86">
        <f t="shared" si="23"/>
        <v>75.817757009345797</v>
      </c>
      <c r="AD58" s="86">
        <f t="shared" si="23"/>
        <v>75</v>
      </c>
      <c r="AE58" s="86">
        <f t="shared" si="23"/>
        <v>84.615384615384613</v>
      </c>
      <c r="AF58" s="86">
        <f t="shared" si="23"/>
        <v>61.970217640320733</v>
      </c>
      <c r="AG58" s="86">
        <f t="shared" si="23"/>
        <v>53.6</v>
      </c>
      <c r="AH58" s="86"/>
      <c r="AI58" s="86"/>
      <c r="AJ58" s="86"/>
      <c r="AK58" s="86"/>
      <c r="AL58" s="86">
        <f t="shared" ref="AL58" si="24">AL57/AL56*100</f>
        <v>81.292483499162643</v>
      </c>
    </row>
    <row r="59" spans="2:41" customFormat="1" ht="15.9" customHeight="1" x14ac:dyDescent="0.25">
      <c r="B59" s="463" t="s">
        <v>1006</v>
      </c>
      <c r="C59" s="19" t="s">
        <v>1015</v>
      </c>
      <c r="D59" s="93" t="s">
        <v>22</v>
      </c>
      <c r="E59" s="81">
        <v>843</v>
      </c>
      <c r="F59" s="81">
        <v>1463</v>
      </c>
      <c r="G59" s="81">
        <v>138</v>
      </c>
      <c r="H59" s="81">
        <v>214</v>
      </c>
      <c r="I59" s="81">
        <v>141</v>
      </c>
      <c r="J59" s="81">
        <v>541</v>
      </c>
      <c r="K59" s="81">
        <v>261</v>
      </c>
      <c r="L59" s="81">
        <v>137</v>
      </c>
      <c r="M59" s="81">
        <v>223</v>
      </c>
      <c r="N59" s="81">
        <v>209</v>
      </c>
      <c r="O59" s="81">
        <v>218</v>
      </c>
      <c r="P59" s="81">
        <v>232</v>
      </c>
      <c r="Q59" s="81">
        <v>158</v>
      </c>
      <c r="R59" s="81">
        <v>87</v>
      </c>
      <c r="S59" s="81">
        <v>627</v>
      </c>
      <c r="T59" s="81">
        <v>147</v>
      </c>
      <c r="U59" s="81">
        <v>103</v>
      </c>
      <c r="V59" s="81">
        <v>190</v>
      </c>
      <c r="W59" s="81">
        <v>156</v>
      </c>
      <c r="X59" s="81">
        <v>278</v>
      </c>
      <c r="Y59" s="81">
        <v>46</v>
      </c>
      <c r="Z59" s="81">
        <v>310</v>
      </c>
      <c r="AA59" s="81">
        <v>30</v>
      </c>
      <c r="AB59" s="81">
        <v>141</v>
      </c>
      <c r="AC59" s="81">
        <v>661</v>
      </c>
      <c r="AD59" s="81">
        <v>44</v>
      </c>
      <c r="AE59" s="81">
        <v>111</v>
      </c>
      <c r="AF59" s="81">
        <v>560</v>
      </c>
      <c r="AG59" s="81">
        <v>81</v>
      </c>
      <c r="AH59" s="81">
        <v>1790</v>
      </c>
      <c r="AI59" s="81">
        <v>398</v>
      </c>
      <c r="AJ59" s="81">
        <v>81</v>
      </c>
      <c r="AK59" s="81">
        <v>816</v>
      </c>
      <c r="AL59" s="82">
        <f>SUM(E59:AK59)</f>
        <v>11435</v>
      </c>
      <c r="AM59" s="25"/>
      <c r="AN59" s="25"/>
      <c r="AO59" s="25"/>
    </row>
    <row r="60" spans="2:41" ht="15.9" customHeight="1" x14ac:dyDescent="0.25">
      <c r="B60" s="463"/>
      <c r="C60" s="79" t="s">
        <v>1014</v>
      </c>
      <c r="D60" s="80" t="s">
        <v>22</v>
      </c>
      <c r="E60" s="81">
        <v>731</v>
      </c>
      <c r="F60" s="81">
        <v>1319</v>
      </c>
      <c r="G60" s="81">
        <v>119</v>
      </c>
      <c r="H60" s="81">
        <v>177</v>
      </c>
      <c r="I60" s="81">
        <v>118</v>
      </c>
      <c r="J60" s="81">
        <v>478</v>
      </c>
      <c r="K60" s="81">
        <v>237</v>
      </c>
      <c r="L60" s="81">
        <v>126</v>
      </c>
      <c r="M60" s="81">
        <v>192</v>
      </c>
      <c r="N60" s="81">
        <v>188</v>
      </c>
      <c r="O60" s="81">
        <v>190</v>
      </c>
      <c r="P60" s="81">
        <v>208</v>
      </c>
      <c r="Q60" s="81">
        <v>136</v>
      </c>
      <c r="R60" s="81">
        <v>79</v>
      </c>
      <c r="S60" s="81">
        <v>548</v>
      </c>
      <c r="T60" s="81">
        <v>128</v>
      </c>
      <c r="U60" s="81">
        <v>81</v>
      </c>
      <c r="V60" s="81">
        <v>167</v>
      </c>
      <c r="W60" s="81">
        <v>107</v>
      </c>
      <c r="X60" s="81">
        <v>237</v>
      </c>
      <c r="Y60" s="81">
        <v>36</v>
      </c>
      <c r="Z60" s="81">
        <v>267</v>
      </c>
      <c r="AA60" s="81">
        <v>21</v>
      </c>
      <c r="AB60" s="81">
        <v>83</v>
      </c>
      <c r="AC60" s="81">
        <v>566</v>
      </c>
      <c r="AD60" s="81">
        <v>33</v>
      </c>
      <c r="AE60" s="81">
        <v>84</v>
      </c>
      <c r="AF60" s="81">
        <v>446</v>
      </c>
      <c r="AG60" s="81">
        <v>68</v>
      </c>
      <c r="AH60" s="81">
        <v>1221</v>
      </c>
      <c r="AI60" s="81">
        <v>248</v>
      </c>
      <c r="AJ60" s="81">
        <v>40</v>
      </c>
      <c r="AK60" s="81">
        <v>534</v>
      </c>
      <c r="AL60" s="82">
        <f>SUM(E60:AK60)</f>
        <v>9213</v>
      </c>
    </row>
    <row r="61" spans="2:41" ht="15.9" customHeight="1" thickBot="1" x14ac:dyDescent="0.3">
      <c r="B61" s="465"/>
      <c r="C61" s="237" t="s">
        <v>37</v>
      </c>
      <c r="D61" s="238" t="s">
        <v>32</v>
      </c>
      <c r="E61" s="239">
        <f t="shared" ref="E61:AL61" si="25">E60/E59*100</f>
        <v>86.714116251482793</v>
      </c>
      <c r="F61" s="239">
        <f t="shared" si="25"/>
        <v>90.157211209842785</v>
      </c>
      <c r="G61" s="239">
        <f t="shared" si="25"/>
        <v>86.231884057971016</v>
      </c>
      <c r="H61" s="239">
        <f t="shared" si="25"/>
        <v>82.710280373831779</v>
      </c>
      <c r="I61" s="239">
        <f t="shared" si="25"/>
        <v>83.687943262411352</v>
      </c>
      <c r="J61" s="239">
        <f t="shared" si="25"/>
        <v>88.354898336414038</v>
      </c>
      <c r="K61" s="239">
        <f t="shared" si="25"/>
        <v>90.804597701149419</v>
      </c>
      <c r="L61" s="239">
        <f t="shared" si="25"/>
        <v>91.970802919708035</v>
      </c>
      <c r="M61" s="239">
        <f t="shared" si="25"/>
        <v>86.098654708520186</v>
      </c>
      <c r="N61" s="239">
        <f t="shared" si="25"/>
        <v>89.952153110047846</v>
      </c>
      <c r="O61" s="239">
        <f t="shared" si="25"/>
        <v>87.155963302752298</v>
      </c>
      <c r="P61" s="239">
        <f t="shared" si="25"/>
        <v>89.65517241379311</v>
      </c>
      <c r="Q61" s="239">
        <f t="shared" si="25"/>
        <v>86.075949367088612</v>
      </c>
      <c r="R61" s="239">
        <f t="shared" si="25"/>
        <v>90.804597701149419</v>
      </c>
      <c r="S61" s="239">
        <f t="shared" si="25"/>
        <v>87.400318979266345</v>
      </c>
      <c r="T61" s="239">
        <f t="shared" si="25"/>
        <v>87.074829931972786</v>
      </c>
      <c r="U61" s="239">
        <f t="shared" si="25"/>
        <v>78.640776699029118</v>
      </c>
      <c r="V61" s="239">
        <f t="shared" si="25"/>
        <v>87.89473684210526</v>
      </c>
      <c r="W61" s="239">
        <f t="shared" si="25"/>
        <v>68.589743589743591</v>
      </c>
      <c r="X61" s="239">
        <f t="shared" si="25"/>
        <v>85.251798561151077</v>
      </c>
      <c r="Y61" s="239">
        <f t="shared" si="25"/>
        <v>78.260869565217391</v>
      </c>
      <c r="Z61" s="239">
        <f t="shared" si="25"/>
        <v>86.129032258064512</v>
      </c>
      <c r="AA61" s="239">
        <f t="shared" si="25"/>
        <v>70</v>
      </c>
      <c r="AB61" s="239">
        <f t="shared" si="25"/>
        <v>58.865248226950349</v>
      </c>
      <c r="AC61" s="239">
        <f t="shared" si="25"/>
        <v>85.627836611195164</v>
      </c>
      <c r="AD61" s="239">
        <f t="shared" si="25"/>
        <v>75</v>
      </c>
      <c r="AE61" s="239">
        <f t="shared" si="25"/>
        <v>75.675675675675677</v>
      </c>
      <c r="AF61" s="239">
        <f t="shared" si="25"/>
        <v>79.642857142857139</v>
      </c>
      <c r="AG61" s="239">
        <f t="shared" si="25"/>
        <v>83.950617283950606</v>
      </c>
      <c r="AH61" s="239">
        <f t="shared" si="25"/>
        <v>68.212290502793294</v>
      </c>
      <c r="AI61" s="239">
        <f t="shared" si="25"/>
        <v>62.311557788944725</v>
      </c>
      <c r="AJ61" s="239">
        <f t="shared" si="25"/>
        <v>49.382716049382715</v>
      </c>
      <c r="AK61" s="239">
        <f t="shared" si="25"/>
        <v>65.441176470588232</v>
      </c>
      <c r="AL61" s="239">
        <f t="shared" si="25"/>
        <v>80.568430257979884</v>
      </c>
    </row>
    <row r="62" spans="2:41" ht="15.9" customHeight="1" thickTop="1" x14ac:dyDescent="0.25">
      <c r="B62" s="97"/>
      <c r="C62" s="89"/>
      <c r="D62" s="90"/>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2"/>
    </row>
    <row r="63" spans="2:41" x14ac:dyDescent="0.25">
      <c r="B63" s="98" t="s">
        <v>30</v>
      </c>
      <c r="C63" s="99"/>
      <c r="D63" s="100"/>
      <c r="E63" s="99"/>
      <c r="F63" s="99"/>
      <c r="G63" s="99"/>
      <c r="H63" s="99"/>
      <c r="I63" s="99"/>
      <c r="J63" s="99"/>
      <c r="K63" s="99"/>
      <c r="L63" s="99"/>
      <c r="M63" s="99"/>
      <c r="N63" s="99"/>
    </row>
    <row r="64" spans="2:41" x14ac:dyDescent="0.25">
      <c r="B64" s="98" t="s">
        <v>46</v>
      </c>
      <c r="C64" s="99"/>
      <c r="D64" s="100"/>
      <c r="E64" s="99"/>
      <c r="F64" s="99"/>
      <c r="G64" s="99"/>
      <c r="H64" s="99"/>
      <c r="I64" s="99"/>
      <c r="J64" s="99"/>
      <c r="K64" s="99"/>
      <c r="L64" s="99"/>
      <c r="M64" s="99"/>
      <c r="N64" s="99"/>
    </row>
  </sheetData>
  <mergeCells count="17">
    <mergeCell ref="B59:B61"/>
    <mergeCell ref="B56:B58"/>
    <mergeCell ref="B26:B28"/>
    <mergeCell ref="B29:B31"/>
    <mergeCell ref="B32:B34"/>
    <mergeCell ref="B35:B37"/>
    <mergeCell ref="B38:B40"/>
    <mergeCell ref="B53:B55"/>
    <mergeCell ref="B50:B52"/>
    <mergeCell ref="B47:B49"/>
    <mergeCell ref="B44:B46"/>
    <mergeCell ref="B41:B43"/>
    <mergeCell ref="B11:B13"/>
    <mergeCell ref="B14:B16"/>
    <mergeCell ref="B17:B19"/>
    <mergeCell ref="B20:B22"/>
    <mergeCell ref="B23:B25"/>
  </mergeCells>
  <hyperlinks>
    <hyperlink ref="B2" location="Inhalt!A1" display="zurück zum Inhalt " xr:uid="{00000000-0004-0000-0800-000000000000}"/>
  </hyperlinks>
  <pageMargins left="0.7" right="0.7" top="0.78740157499999996" bottom="0.78740157499999996" header="0.3" footer="0.3"/>
  <pageSetup paperSize="9" orientation="portrait" r:id="rId1"/>
  <ignoredErrors>
    <ignoredError sqref="AL28" formula="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48</vt:i4>
      </vt:variant>
    </vt:vector>
  </HeadingPairs>
  <TitlesOfParts>
    <vt:vector size="48" baseType="lpstr">
      <vt:lpstr>Deckblatt</vt:lpstr>
      <vt:lpstr>Impressum</vt:lpstr>
      <vt:lpstr>Inhalt</vt:lpstr>
      <vt:lpstr>Tabelle A1</vt:lpstr>
      <vt:lpstr>Tabelle A2</vt:lpstr>
      <vt:lpstr>Tabelle A3</vt:lpstr>
      <vt:lpstr>Tabelle A4</vt:lpstr>
      <vt:lpstr>Tabelle A5</vt:lpstr>
      <vt:lpstr>Tabelle A6</vt:lpstr>
      <vt:lpstr>Tabelle A7</vt:lpstr>
      <vt:lpstr>Tabelle A8</vt:lpstr>
      <vt:lpstr>Tabelle A9</vt:lpstr>
      <vt:lpstr>Tabelle A10</vt:lpstr>
      <vt:lpstr>Tabelle A11</vt:lpstr>
      <vt:lpstr>Tabelle A12</vt:lpstr>
      <vt:lpstr>Tabelle A13</vt:lpstr>
      <vt:lpstr>Tabelle A14</vt:lpstr>
      <vt:lpstr>Tabelle A15</vt:lpstr>
      <vt:lpstr>Tabelle A16</vt:lpstr>
      <vt:lpstr>Tabelle A17</vt:lpstr>
      <vt:lpstr>Tabelle A18</vt:lpstr>
      <vt:lpstr>Tabelle A19</vt:lpstr>
      <vt:lpstr>Tabelle A20</vt:lpstr>
      <vt:lpstr>Tabelle A21</vt:lpstr>
      <vt:lpstr>Tabelle A22</vt:lpstr>
      <vt:lpstr>Tabelle A23</vt:lpstr>
      <vt:lpstr>Tabelle A24</vt:lpstr>
      <vt:lpstr>Tabelle A25</vt:lpstr>
      <vt:lpstr>Tabelle A26</vt:lpstr>
      <vt:lpstr>Tabelle A27</vt:lpstr>
      <vt:lpstr>Tabelle A28</vt:lpstr>
      <vt:lpstr>Tabelle A29</vt:lpstr>
      <vt:lpstr>Tabelle A30</vt:lpstr>
      <vt:lpstr>Tabelle A31</vt:lpstr>
      <vt:lpstr>Tabelle A32</vt:lpstr>
      <vt:lpstr>Tabelle A33</vt:lpstr>
      <vt:lpstr>Themen_Merkmalsgruppen</vt:lpstr>
      <vt:lpstr>Untersuchungseinheiten</vt:lpstr>
      <vt:lpstr>Fallzahlen</vt:lpstr>
      <vt:lpstr>Erhebungsmethode</vt:lpstr>
      <vt:lpstr>Erhebungssprachen</vt:lpstr>
      <vt:lpstr>Response Raten</vt:lpstr>
      <vt:lpstr>Ausschöpfung innerhalb der HH</vt:lpstr>
      <vt:lpstr>Feldzeit</vt:lpstr>
      <vt:lpstr>Zeitraum_Zeitbezug</vt:lpstr>
      <vt:lpstr>Reg. Gliederung_Gebietsstand</vt:lpstr>
      <vt:lpstr>Erhebungsdesign</vt:lpstr>
      <vt:lpstr>Datenzugang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infas-Institut</dc:creator>
  <cp:lastModifiedBy>Theune Dagmar</cp:lastModifiedBy>
  <dcterms:created xsi:type="dcterms:W3CDTF">2014-02-27T17:22:23Z</dcterms:created>
  <dcterms:modified xsi:type="dcterms:W3CDTF">2025-11-12T18:02:11Z</dcterms:modified>
</cp:coreProperties>
</file>